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bjectives" sheetId="2" state="visible" r:id="rId2"/>
    <sheet name="Initiativ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"/>
    <numFmt numFmtId="165" formatCode="0.#"/>
  </numFmts>
  <fonts count="11">
    <font>
      <name val="Calibri"/>
      <family val="2"/>
      <color theme="1"/>
      <sz val="11"/>
      <scheme val="minor"/>
    </font>
    <font>
      <name val="Calibri"/>
      <b val="1"/>
      <color rgb="000F2B56"/>
      <sz val="18"/>
    </font>
    <font>
      <name val="Calibri"/>
      <color rgb="001D4A8A"/>
      <sz val="11"/>
      <u val="single"/>
    </font>
    <font>
      <name val="Calibri"/>
      <b val="1"/>
      <color rgb="000F2B56"/>
      <sz val="12"/>
    </font>
    <font>
      <name val="Calibri"/>
      <color rgb="0015243D"/>
      <sz val="11"/>
    </font>
    <font>
      <name val="Calibri"/>
      <b val="1"/>
      <color rgb="000F2B56"/>
      <sz val="11"/>
    </font>
    <font>
      <name val="Calibri"/>
      <b val="1"/>
      <color rgb="000F7A55"/>
      <sz val="11"/>
    </font>
    <font>
      <name val="Calibri"/>
      <i val="1"/>
      <color rgb="0044536E"/>
      <sz val="10"/>
    </font>
    <font>
      <name val="Calibri"/>
      <b val="1"/>
      <color rgb="00FFFFFF"/>
      <sz val="10.5"/>
    </font>
    <font>
      <name val="Calibri"/>
      <b val="1"/>
      <sz val="11"/>
    </font>
    <font>
      <name val="Calibri"/>
      <b val="1"/>
      <color rgb="000F7A55"/>
      <sz val="10"/>
    </font>
  </fonts>
  <fills count="7">
    <fill>
      <patternFill/>
    </fill>
    <fill>
      <patternFill patternType="gray125"/>
    </fill>
    <fill>
      <patternFill patternType="solid">
        <fgColor rgb="000F2B56"/>
      </patternFill>
    </fill>
    <fill>
      <patternFill patternType="solid">
        <fgColor rgb="00FFF7E0"/>
      </patternFill>
    </fill>
    <fill>
      <patternFill patternType="solid">
        <fgColor rgb="00E9F3EE"/>
      </patternFill>
    </fill>
    <fill>
      <patternFill patternType="solid">
        <fgColor rgb="001D4A8A"/>
      </patternFill>
    </fill>
    <fill>
      <patternFill patternType="solid">
        <fgColor rgb="00F2F4F8"/>
      </patternFill>
    </fill>
  </fills>
  <borders count="2">
    <border>
      <left/>
      <right/>
      <top/>
      <bottom/>
      <diagonal/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horizontal="left"/>
    </xf>
    <xf numFmtId="0" fontId="4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3" borderId="1" pivotButton="0" quotePrefix="0" xfId="0"/>
    <xf numFmtId="0" fontId="9" fillId="3" borderId="1" pivotButton="0" quotePrefix="0" xfId="0"/>
    <xf numFmtId="0" fontId="7" fillId="0" borderId="0" applyAlignment="1" pivotButton="0" quotePrefix="0" xfId="0">
      <alignment horizontal="right"/>
    </xf>
    <xf numFmtId="0" fontId="10" fillId="4" borderId="1" applyAlignment="1" pivotButton="0" quotePrefix="0" xfId="0">
      <alignment horizontal="center" vertical="center" wrapText="1"/>
    </xf>
    <xf numFmtId="0" fontId="8" fillId="5" borderId="1" applyAlignment="1" pivotButton="0" quotePrefix="0" xfId="0">
      <alignment horizontal="center" vertical="center" wrapText="1"/>
    </xf>
    <xf numFmtId="0" fontId="4" fillId="0" borderId="1" pivotButton="0" quotePrefix="0" xfId="0"/>
    <xf numFmtId="165" fontId="4" fillId="0" borderId="1" applyAlignment="1" pivotButton="0" quotePrefix="0" xfId="0">
      <alignment horizontal="center"/>
    </xf>
    <xf numFmtId="164" fontId="4" fillId="0" borderId="1" applyAlignment="1" pivotButton="0" quotePrefix="0" xfId="0">
      <alignment horizontal="center"/>
    </xf>
    <xf numFmtId="0" fontId="4" fillId="6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ont>
        <b val="1"/>
        <color rgb="000F7A55"/>
      </font>
      <fill>
        <patternFill patternType="solid">
          <fgColor rgb="00DCF1E6"/>
        </patternFill>
      </fill>
    </dxf>
    <dxf>
      <font>
        <color rgb="00C0392B"/>
      </font>
      <fill>
        <patternFill patternType="solid">
          <fgColor rgb="00FBE3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et.prioriflow.co.uk/portfolio-prioritisation-template" TargetMode="External" Id="rId1" /><Relationship Type="http://schemas.openxmlformats.org/officeDocument/2006/relationships/hyperlink" Target="https://prioriflow.co.uk/?signup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78" customWidth="1" min="3" max="3"/>
  </cols>
  <sheetData>
    <row r="1">
      <c r="B1" s="1" t="inlineStr">
        <is>
          <t>Portfolio prioritisation template</t>
        </is>
      </c>
    </row>
    <row r="2">
      <c r="B2" s="2" t="inlineStr">
        <is>
          <t>Free from PrioriFlow · get.prioriflow.co.uk</t>
        </is>
      </c>
    </row>
    <row r="4">
      <c r="B4" s="3" t="inlineStr">
        <is>
          <t>What it does</t>
        </is>
      </c>
    </row>
    <row r="5" ht="32" customHeight="1">
      <c r="B5" s="4" t="inlineStr">
        <is>
          <t>Weights your objectives, rates each initiative against them and ranks the work by value. A capacity line shows what fits this round; mandatory work goes first.</t>
        </is>
      </c>
    </row>
    <row r="7">
      <c r="B7" s="3" t="inlineStr">
        <is>
          <t>How to use it</t>
        </is>
      </c>
    </row>
    <row r="8" ht="32" customHeight="1">
      <c r="B8" s="5" t="inlineStr">
        <is>
          <t>1. Objectives</t>
        </is>
      </c>
      <c r="C8" s="4" t="inlineStr">
        <is>
          <t>List up to 10 objectives and give each a weight. The weights should add up to 100.</t>
        </is>
      </c>
    </row>
    <row r="9" ht="32" customHeight="1">
      <c r="B9" s="5" t="inlineStr">
        <is>
          <t>2. Initiatives</t>
        </is>
      </c>
      <c r="C9" s="4" t="inlineStr">
        <is>
          <t>List your initiatives with size, effort (FTE-quarters: one person for one quarter = 1) and cash. Mark anything you must do, such as regulatory or contractual work, as mandatory.</t>
        </is>
      </c>
    </row>
    <row r="10" ht="32" customHeight="1">
      <c r="B10" s="5" t="inlineStr">
        <is>
          <t>3. Rate</t>
        </is>
      </c>
      <c r="C10" s="4" t="inlineStr">
        <is>
          <t>Rate each initiative 0 to 4 against each objective, using the scale below. The value score and the rank update as you type.</t>
        </is>
      </c>
    </row>
    <row r="11" ht="32" customHeight="1">
      <c r="B11" s="5" t="inlineStr">
        <is>
          <t>4. Capacity</t>
        </is>
      </c>
      <c r="C11" s="4" t="inlineStr">
        <is>
          <t>Set the effort you have available (FTE-quarters) at the top of the Initiatives sheet. Column "Fits capacity" shows the cut line.</t>
        </is>
      </c>
    </row>
    <row r="13">
      <c r="B13" s="3" t="inlineStr">
        <is>
          <t>Rating scale</t>
        </is>
      </c>
    </row>
    <row r="14">
      <c r="B14" s="6" t="n">
        <v>0</v>
      </c>
      <c r="C14" s="7" t="inlineStr">
        <is>
          <t>No contribution</t>
        </is>
      </c>
    </row>
    <row r="15">
      <c r="B15" s="6" t="n">
        <v>1</v>
      </c>
      <c r="C15" s="7" t="inlineStr">
        <is>
          <t>Minor or indirect contribution</t>
        </is>
      </c>
    </row>
    <row r="16">
      <c r="B16" s="6" t="n">
        <v>2</v>
      </c>
      <c r="C16" s="7" t="inlineStr">
        <is>
          <t>Measurable contribution</t>
        </is>
      </c>
    </row>
    <row r="17">
      <c r="B17" s="6" t="n">
        <v>3</v>
      </c>
      <c r="C17" s="7" t="inlineStr">
        <is>
          <t>Significant contribution</t>
        </is>
      </c>
    </row>
    <row r="18">
      <c r="B18" s="6" t="n">
        <v>4</v>
      </c>
      <c r="C18" s="7" t="inlineStr">
        <is>
          <t>Directly delivers the objective</t>
        </is>
      </c>
    </row>
    <row r="20">
      <c r="B20" s="3" t="inlineStr">
        <is>
          <t>How the value score works</t>
        </is>
      </c>
    </row>
    <row r="21" ht="32" customHeight="1">
      <c r="B21" s="4" t="inlineStr">
        <is>
          <t>Each rating is multiplied by its objective's weight and added up, as a share of the best possible (every objective rated 4). 100 means it directly delivers every objective; 50 means half of that.</t>
        </is>
      </c>
    </row>
    <row r="23">
      <c r="B23" s="3" t="inlineStr">
        <is>
          <t>When a spreadsheet is no longer enough</t>
        </is>
      </c>
    </row>
    <row r="24" ht="48" customHeight="1">
      <c r="B24" s="4" t="inlineStr">
        <is>
          <t>PrioriFlow weights objectives from your leaders' pairwise votes, plans capacity by skill and quarter, checks dependencies and cash, and suggests the quarter's plan: the best combination that fits, not just the top of the list. The Initiatives sheet imports straight into it (Pipeline, Import from Excel).</t>
        </is>
      </c>
    </row>
    <row r="25">
      <c r="B25" s="2" t="inlineStr">
        <is>
          <t>Try it free in the sandbox: prioriflow.co.uk</t>
        </is>
      </c>
    </row>
    <row r="27">
      <c r="B27" s="8" t="inlineStr">
        <is>
          <t>Free to use, copy and share. Check the numbers before you rely on them.</t>
        </is>
      </c>
    </row>
  </sheetData>
  <mergeCells count="3">
    <mergeCell ref="B24:C24"/>
    <mergeCell ref="B21:C21"/>
    <mergeCell ref="B5:C5"/>
  </mergeCells>
  <hyperlinks>
    <hyperlink xmlns:r="http://schemas.openxmlformats.org/officeDocument/2006/relationships" ref="B2" r:id="rId1"/>
    <hyperlink xmlns:r="http://schemas.openxmlformats.org/officeDocument/2006/relationships" ref="B25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18" customWidth="1" min="3" max="3"/>
    <col width="12" customWidth="1" min="4" max="4"/>
    <col width="34" customWidth="1" min="5" max="5"/>
  </cols>
  <sheetData>
    <row r="1">
      <c r="A1" s="1" t="inlineStr">
        <is>
          <t>Objectives and weights</t>
        </is>
      </c>
    </row>
    <row r="2">
      <c r="A2" s="8" t="inlineStr">
        <is>
          <t>Up to 10 objectives. Weights should add up to 100: they say how much each objective matters.</t>
        </is>
      </c>
    </row>
    <row r="4">
      <c r="A4" s="9" t="inlineStr">
        <is>
          <t>#</t>
        </is>
      </c>
      <c r="B4" s="9" t="inlineStr">
        <is>
          <t>Objective</t>
        </is>
      </c>
      <c r="C4" s="9" t="inlineStr">
        <is>
          <t>Theme</t>
        </is>
      </c>
      <c r="D4" s="9" t="inlineStr">
        <is>
          <t>Weight</t>
        </is>
      </c>
    </row>
    <row r="5">
      <c r="A5" s="10" t="n">
        <v>1</v>
      </c>
      <c r="B5" s="11" t="inlineStr">
        <is>
          <t>Grow revenue from existing customers by 10%</t>
        </is>
      </c>
      <c r="C5" s="11" t="inlineStr">
        <is>
          <t>Growth</t>
        </is>
      </c>
      <c r="D5" s="11" t="n">
        <v>25</v>
      </c>
    </row>
    <row r="6">
      <c r="A6" s="10" t="n">
        <v>2</v>
      </c>
      <c r="B6" s="11" t="inlineStr">
        <is>
          <t>Raise customer NPS to 45</t>
        </is>
      </c>
      <c r="C6" s="11" t="inlineStr">
        <is>
          <t>Customer</t>
        </is>
      </c>
      <c r="D6" s="11" t="n">
        <v>20</v>
      </c>
    </row>
    <row r="7">
      <c r="A7" s="10" t="n">
        <v>3</v>
      </c>
      <c r="B7" s="11" t="inlineStr">
        <is>
          <t>Cut cost to serve by 8%</t>
        </is>
      </c>
      <c r="C7" s="11" t="inlineStr">
        <is>
          <t>Efficiency</t>
        </is>
      </c>
      <c r="D7" s="11" t="n">
        <v>20</v>
      </c>
    </row>
    <row r="8">
      <c r="A8" s="10" t="n">
        <v>4</v>
      </c>
      <c r="B8" s="11" t="inlineStr">
        <is>
          <t>Meet every regulatory deadline</t>
        </is>
      </c>
      <c r="C8" s="11" t="inlineStr">
        <is>
          <t>Obligation</t>
        </is>
      </c>
      <c r="D8" s="11" t="n">
        <v>15</v>
      </c>
    </row>
    <row r="9">
      <c r="A9" s="10" t="n">
        <v>5</v>
      </c>
      <c r="B9" s="11" t="inlineStr">
        <is>
          <t>Halve critical operational incidents</t>
        </is>
      </c>
      <c r="C9" s="11" t="inlineStr">
        <is>
          <t>Resilience</t>
        </is>
      </c>
      <c r="D9" s="11" t="n">
        <v>10</v>
      </c>
    </row>
    <row r="10">
      <c r="A10" s="10" t="n">
        <v>6</v>
      </c>
      <c r="B10" s="11" t="inlineStr">
        <is>
          <t>Launch two new digital products</t>
        </is>
      </c>
      <c r="C10" s="11" t="inlineStr">
        <is>
          <t>Growth</t>
        </is>
      </c>
      <c r="D10" s="11" t="n">
        <v>10</v>
      </c>
    </row>
    <row r="11">
      <c r="A11" s="10" t="n">
        <v>7</v>
      </c>
      <c r="B11" s="11" t="n"/>
      <c r="C11" s="11" t="n"/>
      <c r="D11" s="11" t="n"/>
    </row>
    <row r="12">
      <c r="A12" s="10" t="n">
        <v>8</v>
      </c>
      <c r="B12" s="11" t="n"/>
      <c r="C12" s="11" t="n"/>
      <c r="D12" s="11" t="n"/>
    </row>
    <row r="13">
      <c r="A13" s="10" t="n">
        <v>9</v>
      </c>
      <c r="B13" s="11" t="n"/>
      <c r="C13" s="11" t="n"/>
      <c r="D13" s="11" t="n"/>
    </row>
    <row r="14">
      <c r="A14" s="10" t="n">
        <v>10</v>
      </c>
      <c r="B14" s="11" t="n"/>
      <c r="C14" s="11" t="n"/>
      <c r="D14" s="11" t="n"/>
    </row>
    <row r="15">
      <c r="C15" s="5" t="inlineStr">
        <is>
          <t>Total</t>
        </is>
      </c>
      <c r="D15" s="5">
        <f>SUM(D5:D14)</f>
        <v/>
      </c>
      <c r="E15" s="8">
        <f>IF(D15=100,"✓ Adds up to 100","Should add up to 100 (now "&amp;D15&amp;")")</f>
        <v/>
      </c>
    </row>
  </sheetData>
  <dataValidations count="1">
    <dataValidation sqref="D5:D14" showDropDown="0" showInputMessage="0" showErrorMessage="0" allowBlank="1" errorTitle="Weight" error="A weight between 0 and 100." type="decimal" operator="between">
      <formula1>0</formula1>
      <formula2>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20" customWidth="1" min="3" max="3"/>
    <col width="7" customWidth="1" min="4" max="4"/>
    <col width="8" customWidth="1" min="5" max="5"/>
    <col width="12" customWidth="1" min="6" max="6"/>
    <col width="11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0" customWidth="1" min="18" max="18"/>
    <col width="10" customWidth="1" min="19" max="19"/>
    <col width="7" customWidth="1" min="20" max="20"/>
    <col width="12" customWidth="1" min="21" max="21"/>
    <col width="14" customWidth="1" min="22" max="22"/>
    <col hidden="1" width="13" customWidth="1" min="23" max="23"/>
  </cols>
  <sheetData>
    <row r="1">
      <c r="A1" s="1" t="inlineStr">
        <is>
          <t>Initiatives, rated and ranked</t>
        </is>
      </c>
    </row>
    <row r="2">
      <c r="A2" s="5" t="inlineStr">
        <is>
          <t>Capacity available (FTE-quarters):</t>
        </is>
      </c>
      <c r="E2" s="12" t="n">
        <v>40</v>
      </c>
      <c r="F2" s="8" t="inlineStr">
        <is>
          <t>Rate 0-4 against each objective (scale on Start here). Grey columns calculate.</t>
        </is>
      </c>
    </row>
    <row r="3">
      <c r="G3" s="13" t="inlineStr">
        <is>
          <t>Weight →</t>
        </is>
      </c>
      <c r="H3" s="14">
        <f>IF(Objectives!$B$5="","",Objectives!$D$5)</f>
        <v/>
      </c>
      <c r="I3" s="14">
        <f>IF(Objectives!$B$6="","",Objectives!$D$6)</f>
        <v/>
      </c>
      <c r="J3" s="14">
        <f>IF(Objectives!$B$7="","",Objectives!$D$7)</f>
        <v/>
      </c>
      <c r="K3" s="14">
        <f>IF(Objectives!$B$8="","",Objectives!$D$8)</f>
        <v/>
      </c>
      <c r="L3" s="14">
        <f>IF(Objectives!$B$9="","",Objectives!$D$9)</f>
        <v/>
      </c>
      <c r="M3" s="14">
        <f>IF(Objectives!$B$10="","",Objectives!$D$10)</f>
        <v/>
      </c>
      <c r="N3" s="14">
        <f>IF(Objectives!$B$11="","",Objectives!$D$11)</f>
        <v/>
      </c>
      <c r="O3" s="14">
        <f>IF(Objectives!$B$12="","",Objectives!$D$12)</f>
        <v/>
      </c>
      <c r="P3" s="14">
        <f>IF(Objectives!$B$13="","",Objectives!$D$13)</f>
        <v/>
      </c>
      <c r="Q3" s="14">
        <f>IF(Objectives!$B$14="","",Objectives!$D$14)</f>
        <v/>
      </c>
    </row>
    <row r="4" ht="58" customHeight="1">
      <c r="A4" s="9" t="inlineStr">
        <is>
          <t>Name</t>
        </is>
      </c>
      <c r="B4" s="9" t="inlineStr">
        <is>
          <t>Area</t>
        </is>
      </c>
      <c r="C4" s="9" t="inlineStr">
        <is>
          <t>Programme</t>
        </is>
      </c>
      <c r="D4" s="9" t="inlineStr">
        <is>
          <t>Size</t>
        </is>
      </c>
      <c r="E4" s="9" t="inlineStr">
        <is>
          <t>FTE-Q</t>
        </is>
      </c>
      <c r="F4" s="9" t="inlineStr">
        <is>
          <t>Cash</t>
        </is>
      </c>
      <c r="G4" s="9" t="inlineStr">
        <is>
          <t>Mandatory</t>
        </is>
      </c>
      <c r="H4" s="9">
        <f>IF(Objectives!$B$5="","Objective 1",Objectives!$B$5)</f>
        <v/>
      </c>
      <c r="I4" s="9">
        <f>IF(Objectives!$B$6="","Objective 2",Objectives!$B$6)</f>
        <v/>
      </c>
      <c r="J4" s="9">
        <f>IF(Objectives!$B$7="","Objective 3",Objectives!$B$7)</f>
        <v/>
      </c>
      <c r="K4" s="9">
        <f>IF(Objectives!$B$8="","Objective 4",Objectives!$B$8)</f>
        <v/>
      </c>
      <c r="L4" s="9">
        <f>IF(Objectives!$B$9="","Objective 5",Objectives!$B$9)</f>
        <v/>
      </c>
      <c r="M4" s="9">
        <f>IF(Objectives!$B$10="","Objective 6",Objectives!$B$10)</f>
        <v/>
      </c>
      <c r="N4" s="9">
        <f>IF(Objectives!$B$11="","Objective 7",Objectives!$B$11)</f>
        <v/>
      </c>
      <c r="O4" s="9">
        <f>IF(Objectives!$B$12="","Objective 8",Objectives!$B$12)</f>
        <v/>
      </c>
      <c r="P4" s="9">
        <f>IF(Objectives!$B$13="","Objective 9",Objectives!$B$13)</f>
        <v/>
      </c>
      <c r="Q4" s="9">
        <f>IF(Objectives!$B$14="","Objective 10",Objectives!$B$14)</f>
        <v/>
      </c>
      <c r="R4" s="15" t="inlineStr">
        <is>
          <t>Value score</t>
        </is>
      </c>
      <c r="S4" s="15" t="inlineStr">
        <is>
          <t>Value per FTE-Q</t>
        </is>
      </c>
      <c r="T4" s="15" t="inlineStr">
        <is>
          <t>Rank</t>
        </is>
      </c>
      <c r="U4" s="15" t="inlineStr">
        <is>
          <t>Cumulative FTE-Q</t>
        </is>
      </c>
      <c r="V4" s="15" t="inlineStr">
        <is>
          <t>Fits capacity</t>
        </is>
      </c>
      <c r="W4" t="inlineStr">
        <is>
          <t>Sort key</t>
        </is>
      </c>
    </row>
    <row r="5">
      <c r="A5" s="16" t="inlineStr">
        <is>
          <t>Self-service customer portal</t>
        </is>
      </c>
      <c r="B5" s="16" t="inlineStr">
        <is>
          <t>Digital</t>
        </is>
      </c>
      <c r="C5" s="16" t="inlineStr">
        <is>
          <t>Customer Experience</t>
        </is>
      </c>
      <c r="D5" s="10" t="inlineStr">
        <is>
          <t>L</t>
        </is>
      </c>
      <c r="E5" s="17" t="n">
        <v>8</v>
      </c>
      <c r="F5" s="18" t="n">
        <v>450000</v>
      </c>
      <c r="G5" s="10" t="inlineStr">
        <is>
          <t>No</t>
        </is>
      </c>
      <c r="H5" s="10" t="n">
        <v>2</v>
      </c>
      <c r="I5" s="10" t="n">
        <v>4</v>
      </c>
      <c r="J5" s="10" t="n">
        <v>3</v>
      </c>
      <c r="K5" s="10" t="n">
        <v>0</v>
      </c>
      <c r="L5" s="10" t="n">
        <v>0</v>
      </c>
      <c r="M5" s="10" t="n">
        <v>2</v>
      </c>
      <c r="N5" s="10" t="n"/>
      <c r="O5" s="10" t="n"/>
      <c r="P5" s="10" t="n"/>
      <c r="Q5" s="10" t="n"/>
      <c r="R5" s="19">
        <f>IF(A5="","",IF(SUM($H$3:$Q$3)=0,0,ROUND(SUMPRODUCT(H5:Q5,$H$3:$Q$3)/(4*SUM($H$3:$Q$3))*100,0)))</f>
        <v/>
      </c>
      <c r="S5" s="19">
        <f>IF(OR(A5="",N(E5)=0),"",ROUND(R5/E5,1))</f>
        <v/>
      </c>
      <c r="T5" s="19">
        <f>IF(A5="","",COUNTIF($W$5:$W$54,"&gt;"&amp;W5)+1)</f>
        <v/>
      </c>
      <c r="U5" s="19">
        <f>IF(A5="","",SUMIFS($E$5:$E$54,$T$5:$T$54,"&lt;="&amp;T5))</f>
        <v/>
      </c>
      <c r="V5" s="19">
        <f>IF(A5="","",IF(U5&lt;=$E$2,"In","Over capacity"))</f>
        <v/>
      </c>
      <c r="W5">
        <f>IF(A5="","",IF(G5="Yes",1000,0)+R5-ROW()/100000)</f>
        <v/>
      </c>
    </row>
    <row r="6">
      <c r="A6" s="16" t="inlineStr">
        <is>
          <t>CRM consolidation</t>
        </is>
      </c>
      <c r="B6" s="16" t="inlineStr">
        <is>
          <t>Technology</t>
        </is>
      </c>
      <c r="C6" s="16" t="inlineStr">
        <is>
          <t>Customer Experience</t>
        </is>
      </c>
      <c r="D6" s="10" t="inlineStr">
        <is>
          <t>XL</t>
        </is>
      </c>
      <c r="E6" s="17" t="n">
        <v>12</v>
      </c>
      <c r="F6" s="18" t="n">
        <v>900000</v>
      </c>
      <c r="G6" s="10" t="inlineStr">
        <is>
          <t>No</t>
        </is>
      </c>
      <c r="H6" s="10" t="n">
        <v>3</v>
      </c>
      <c r="I6" s="10" t="n">
        <v>2</v>
      </c>
      <c r="J6" s="10" t="n">
        <v>3</v>
      </c>
      <c r="K6" s="10" t="n">
        <v>1</v>
      </c>
      <c r="L6" s="10" t="n">
        <v>1</v>
      </c>
      <c r="M6" s="10" t="n">
        <v>0</v>
      </c>
      <c r="N6" s="10" t="n"/>
      <c r="O6" s="10" t="n"/>
      <c r="P6" s="10" t="n"/>
      <c r="Q6" s="10" t="n"/>
      <c r="R6" s="19">
        <f>IF(A6="","",IF(SUM($H$3:$Q$3)=0,0,ROUND(SUMPRODUCT(H6:Q6,$H$3:$Q$3)/(4*SUM($H$3:$Q$3))*100,0)))</f>
        <v/>
      </c>
      <c r="S6" s="19">
        <f>IF(OR(A6="",N(E6)=0),"",ROUND(R6/E6,1))</f>
        <v/>
      </c>
      <c r="T6" s="19">
        <f>IF(A6="","",COUNTIF($W$5:$W$54,"&gt;"&amp;W6)+1)</f>
        <v/>
      </c>
      <c r="U6" s="19">
        <f>IF(A6="","",SUMIFS($E$5:$E$54,$T$5:$T$54,"&lt;="&amp;T6))</f>
        <v/>
      </c>
      <c r="V6" s="19">
        <f>IF(A6="","",IF(U6&lt;=$E$2,"In","Over capacity"))</f>
        <v/>
      </c>
      <c r="W6">
        <f>IF(A6="","",IF(G6="Yes",1000,0)+R6-ROW()/100000)</f>
        <v/>
      </c>
    </row>
    <row r="7">
      <c r="A7" s="16" t="inlineStr">
        <is>
          <t>Regulatory reporting automation</t>
        </is>
      </c>
      <c r="B7" s="16" t="inlineStr">
        <is>
          <t>Finance</t>
        </is>
      </c>
      <c r="C7" s="16" t="inlineStr">
        <is>
          <t>Compliance</t>
        </is>
      </c>
      <c r="D7" s="10" t="inlineStr">
        <is>
          <t>M</t>
        </is>
      </c>
      <c r="E7" s="17" t="n">
        <v>4</v>
      </c>
      <c r="F7" s="18" t="n">
        <v>200000</v>
      </c>
      <c r="G7" s="10" t="inlineStr">
        <is>
          <t>Yes</t>
        </is>
      </c>
      <c r="H7" s="10" t="n">
        <v>0</v>
      </c>
      <c r="I7" s="10" t="n">
        <v>0</v>
      </c>
      <c r="J7" s="10" t="n">
        <v>2</v>
      </c>
      <c r="K7" s="10" t="n">
        <v>4</v>
      </c>
      <c r="L7" s="10" t="n">
        <v>1</v>
      </c>
      <c r="M7" s="10" t="n">
        <v>0</v>
      </c>
      <c r="N7" s="10" t="n"/>
      <c r="O7" s="10" t="n"/>
      <c r="P7" s="10" t="n"/>
      <c r="Q7" s="10" t="n"/>
      <c r="R7" s="19">
        <f>IF(A7="","",IF(SUM($H$3:$Q$3)=0,0,ROUND(SUMPRODUCT(H7:Q7,$H$3:$Q$3)/(4*SUM($H$3:$Q$3))*100,0)))</f>
        <v/>
      </c>
      <c r="S7" s="19">
        <f>IF(OR(A7="",N(E7)=0),"",ROUND(R7/E7,1))</f>
        <v/>
      </c>
      <c r="T7" s="19">
        <f>IF(A7="","",COUNTIF($W$5:$W$54,"&gt;"&amp;W7)+1)</f>
        <v/>
      </c>
      <c r="U7" s="19">
        <f>IF(A7="","",SUMIFS($E$5:$E$54,$T$5:$T$54,"&lt;="&amp;T7))</f>
        <v/>
      </c>
      <c r="V7" s="19">
        <f>IF(A7="","",IF(U7&lt;=$E$2,"In","Over capacity"))</f>
        <v/>
      </c>
      <c r="W7">
        <f>IF(A7="","",IF(G7="Yes",1000,0)+R7-ROW()/100000)</f>
        <v/>
      </c>
    </row>
    <row r="8">
      <c r="A8" s="16" t="inlineStr">
        <is>
          <t>Pricing analytics model</t>
        </is>
      </c>
      <c r="B8" s="16" t="inlineStr">
        <is>
          <t>Data</t>
        </is>
      </c>
      <c r="C8" s="16" t="inlineStr">
        <is>
          <t>Growth</t>
        </is>
      </c>
      <c r="D8" s="10" t="inlineStr">
        <is>
          <t>M</t>
        </is>
      </c>
      <c r="E8" s="17" t="n">
        <v>5</v>
      </c>
      <c r="F8" s="18" t="n">
        <v>250000</v>
      </c>
      <c r="G8" s="10" t="inlineStr">
        <is>
          <t>No</t>
        </is>
      </c>
      <c r="H8" s="10" t="n">
        <v>4</v>
      </c>
      <c r="I8" s="10" t="n">
        <v>0</v>
      </c>
      <c r="J8" s="10" t="n">
        <v>1</v>
      </c>
      <c r="K8" s="10" t="n">
        <v>0</v>
      </c>
      <c r="L8" s="10" t="n">
        <v>0</v>
      </c>
      <c r="M8" s="10" t="n">
        <v>1</v>
      </c>
      <c r="N8" s="10" t="n"/>
      <c r="O8" s="10" t="n"/>
      <c r="P8" s="10" t="n"/>
      <c r="Q8" s="10" t="n"/>
      <c r="R8" s="19">
        <f>IF(A8="","",IF(SUM($H$3:$Q$3)=0,0,ROUND(SUMPRODUCT(H8:Q8,$H$3:$Q$3)/(4*SUM($H$3:$Q$3))*100,0)))</f>
        <v/>
      </c>
      <c r="S8" s="19">
        <f>IF(OR(A8="",N(E8)=0),"",ROUND(R8/E8,1))</f>
        <v/>
      </c>
      <c r="T8" s="19">
        <f>IF(A8="","",COUNTIF($W$5:$W$54,"&gt;"&amp;W8)+1)</f>
        <v/>
      </c>
      <c r="U8" s="19">
        <f>IF(A8="","",SUMIFS($E$5:$E$54,$T$5:$T$54,"&lt;="&amp;T8))</f>
        <v/>
      </c>
      <c r="V8" s="19">
        <f>IF(A8="","",IF(U8&lt;=$E$2,"In","Over capacity"))</f>
        <v/>
      </c>
      <c r="W8">
        <f>IF(A8="","",IF(G8="Yes",1000,0)+R8-ROW()/100000)</f>
        <v/>
      </c>
    </row>
    <row r="9">
      <c r="A9" s="16" t="inlineStr">
        <is>
          <t>Contact centre AI assistant</t>
        </is>
      </c>
      <c r="B9" s="16" t="inlineStr">
        <is>
          <t>Operations</t>
        </is>
      </c>
      <c r="C9" s="16" t="inlineStr">
        <is>
          <t>Customer Experience</t>
        </is>
      </c>
      <c r="D9" s="10" t="inlineStr">
        <is>
          <t>L</t>
        </is>
      </c>
      <c r="E9" s="17" t="n">
        <v>6</v>
      </c>
      <c r="F9" s="18" t="n">
        <v>380000</v>
      </c>
      <c r="G9" s="10" t="inlineStr">
        <is>
          <t>No</t>
        </is>
      </c>
      <c r="H9" s="10" t="n">
        <v>1</v>
      </c>
      <c r="I9" s="10" t="n">
        <v>3</v>
      </c>
      <c r="J9" s="10" t="n">
        <v>3</v>
      </c>
      <c r="K9" s="10" t="n">
        <v>0</v>
      </c>
      <c r="L9" s="10" t="n">
        <v>1</v>
      </c>
      <c r="M9" s="10" t="n">
        <v>0</v>
      </c>
      <c r="N9" s="10" t="n"/>
      <c r="O9" s="10" t="n"/>
      <c r="P9" s="10" t="n"/>
      <c r="Q9" s="10" t="n"/>
      <c r="R9" s="19">
        <f>IF(A9="","",IF(SUM($H$3:$Q$3)=0,0,ROUND(SUMPRODUCT(H9:Q9,$H$3:$Q$3)/(4*SUM($H$3:$Q$3))*100,0)))</f>
        <v/>
      </c>
      <c r="S9" s="19">
        <f>IF(OR(A9="",N(E9)=0),"",ROUND(R9/E9,1))</f>
        <v/>
      </c>
      <c r="T9" s="19">
        <f>IF(A9="","",COUNTIF($W$5:$W$54,"&gt;"&amp;W9)+1)</f>
        <v/>
      </c>
      <c r="U9" s="19">
        <f>IF(A9="","",SUMIFS($E$5:$E$54,$T$5:$T$54,"&lt;="&amp;T9))</f>
        <v/>
      </c>
      <c r="V9" s="19">
        <f>IF(A9="","",IF(U9&lt;=$E$2,"In","Over capacity"))</f>
        <v/>
      </c>
      <c r="W9">
        <f>IF(A9="","",IF(G9="Yes",1000,0)+R9-ROW()/100000)</f>
        <v/>
      </c>
    </row>
    <row r="10">
      <c r="A10" s="16" t="inlineStr">
        <is>
          <t>Legacy platform cloud migration</t>
        </is>
      </c>
      <c r="B10" s="16" t="inlineStr">
        <is>
          <t>Technology</t>
        </is>
      </c>
      <c r="C10" s="16" t="inlineStr">
        <is>
          <t>Resilience</t>
        </is>
      </c>
      <c r="D10" s="10" t="inlineStr">
        <is>
          <t>XL</t>
        </is>
      </c>
      <c r="E10" s="17" t="n">
        <v>14</v>
      </c>
      <c r="F10" s="18" t="n">
        <v>1200000</v>
      </c>
      <c r="G10" s="10" t="inlineStr">
        <is>
          <t>No</t>
        </is>
      </c>
      <c r="H10" s="10" t="n">
        <v>0</v>
      </c>
      <c r="I10" s="10" t="n">
        <v>0</v>
      </c>
      <c r="J10" s="10" t="n">
        <v>2</v>
      </c>
      <c r="K10" s="10" t="n">
        <v>1</v>
      </c>
      <c r="L10" s="10" t="n">
        <v>4</v>
      </c>
      <c r="M10" s="10" t="n">
        <v>0</v>
      </c>
      <c r="N10" s="10" t="n"/>
      <c r="O10" s="10" t="n"/>
      <c r="P10" s="10" t="n"/>
      <c r="Q10" s="10" t="n"/>
      <c r="R10" s="19">
        <f>IF(A10="","",IF(SUM($H$3:$Q$3)=0,0,ROUND(SUMPRODUCT(H10:Q10,$H$3:$Q$3)/(4*SUM($H$3:$Q$3))*100,0)))</f>
        <v/>
      </c>
      <c r="S10" s="19">
        <f>IF(OR(A10="",N(E10)=0),"",ROUND(R10/E10,1))</f>
        <v/>
      </c>
      <c r="T10" s="19">
        <f>IF(A10="","",COUNTIF($W$5:$W$54,"&gt;"&amp;W10)+1)</f>
        <v/>
      </c>
      <c r="U10" s="19">
        <f>IF(A10="","",SUMIFS($E$5:$E$54,$T$5:$T$54,"&lt;="&amp;T10))</f>
        <v/>
      </c>
      <c r="V10" s="19">
        <f>IF(A10="","",IF(U10&lt;=$E$2,"In","Over capacity"))</f>
        <v/>
      </c>
      <c r="W10">
        <f>IF(A10="","",IF(G10="Yes",1000,0)+R10-ROW()/100000)</f>
        <v/>
      </c>
    </row>
    <row r="11">
      <c r="A11" s="16" t="inlineStr">
        <is>
          <t>Cyber security uplift</t>
        </is>
      </c>
      <c r="B11" s="16" t="inlineStr">
        <is>
          <t>Security</t>
        </is>
      </c>
      <c r="C11" s="16" t="inlineStr">
        <is>
          <t>Resilience</t>
        </is>
      </c>
      <c r="D11" s="10" t="inlineStr">
        <is>
          <t>M</t>
        </is>
      </c>
      <c r="E11" s="17" t="n">
        <v>5</v>
      </c>
      <c r="F11" s="18" t="n">
        <v>300000</v>
      </c>
      <c r="G11" s="10" t="inlineStr">
        <is>
          <t>Yes</t>
        </is>
      </c>
      <c r="H11" s="10" t="n">
        <v>0</v>
      </c>
      <c r="I11" s="10" t="n">
        <v>0</v>
      </c>
      <c r="J11" s="10" t="n">
        <v>0</v>
      </c>
      <c r="K11" s="10" t="n">
        <v>3</v>
      </c>
      <c r="L11" s="10" t="n">
        <v>4</v>
      </c>
      <c r="M11" s="10" t="n">
        <v>0</v>
      </c>
      <c r="N11" s="10" t="n"/>
      <c r="O11" s="10" t="n"/>
      <c r="P11" s="10" t="n"/>
      <c r="Q11" s="10" t="n"/>
      <c r="R11" s="19">
        <f>IF(A11="","",IF(SUM($H$3:$Q$3)=0,0,ROUND(SUMPRODUCT(H11:Q11,$H$3:$Q$3)/(4*SUM($H$3:$Q$3))*100,0)))</f>
        <v/>
      </c>
      <c r="S11" s="19">
        <f>IF(OR(A11="",N(E11)=0),"",ROUND(R11/E11,1))</f>
        <v/>
      </c>
      <c r="T11" s="19">
        <f>IF(A11="","",COUNTIF($W$5:$W$54,"&gt;"&amp;W11)+1)</f>
        <v/>
      </c>
      <c r="U11" s="19">
        <f>IF(A11="","",SUMIFS($E$5:$E$54,$T$5:$T$54,"&lt;="&amp;T11))</f>
        <v/>
      </c>
      <c r="V11" s="19">
        <f>IF(A11="","",IF(U11&lt;=$E$2,"In","Over capacity"))</f>
        <v/>
      </c>
      <c r="W11">
        <f>IF(A11="","",IF(G11="Yes",1000,0)+R11-ROW()/100000)</f>
        <v/>
      </c>
    </row>
    <row r="12">
      <c r="A12" s="16" t="inlineStr">
        <is>
          <t>New mobile app</t>
        </is>
      </c>
      <c r="B12" s="16" t="inlineStr">
        <is>
          <t>Digital</t>
        </is>
      </c>
      <c r="C12" s="16" t="inlineStr">
        <is>
          <t>Growth</t>
        </is>
      </c>
      <c r="D12" s="10" t="inlineStr">
        <is>
          <t>L</t>
        </is>
      </c>
      <c r="E12" s="17" t="n">
        <v>8</v>
      </c>
      <c r="F12" s="18" t="n">
        <v>500000</v>
      </c>
      <c r="G12" s="10" t="inlineStr">
        <is>
          <t>No</t>
        </is>
      </c>
      <c r="H12" s="10" t="n">
        <v>2</v>
      </c>
      <c r="I12" s="10" t="n">
        <v>3</v>
      </c>
      <c r="J12" s="10" t="n">
        <v>0</v>
      </c>
      <c r="K12" s="10" t="n">
        <v>0</v>
      </c>
      <c r="L12" s="10" t="n">
        <v>0</v>
      </c>
      <c r="M12" s="10" t="n">
        <v>4</v>
      </c>
      <c r="N12" s="10" t="n"/>
      <c r="O12" s="10" t="n"/>
      <c r="P12" s="10" t="n"/>
      <c r="Q12" s="10" t="n"/>
      <c r="R12" s="19">
        <f>IF(A12="","",IF(SUM($H$3:$Q$3)=0,0,ROUND(SUMPRODUCT(H12:Q12,$H$3:$Q$3)/(4*SUM($H$3:$Q$3))*100,0)))</f>
        <v/>
      </c>
      <c r="S12" s="19">
        <f>IF(OR(A12="",N(E12)=0),"",ROUND(R12/E12,1))</f>
        <v/>
      </c>
      <c r="T12" s="19">
        <f>IF(A12="","",COUNTIF($W$5:$W$54,"&gt;"&amp;W12)+1)</f>
        <v/>
      </c>
      <c r="U12" s="19">
        <f>IF(A12="","",SUMIFS($E$5:$E$54,$T$5:$T$54,"&lt;="&amp;T12))</f>
        <v/>
      </c>
      <c r="V12" s="19">
        <f>IF(A12="","",IF(U12&lt;=$E$2,"In","Over capacity"))</f>
        <v/>
      </c>
      <c r="W12">
        <f>IF(A12="","",IF(G12="Yes",1000,0)+R12-ROW()/100000)</f>
        <v/>
      </c>
    </row>
    <row r="13">
      <c r="A13" s="16" t="inlineStr">
        <is>
          <t>Data platform modernisation</t>
        </is>
      </c>
      <c r="B13" s="16" t="inlineStr">
        <is>
          <t>Data</t>
        </is>
      </c>
      <c r="C13" s="16" t="n"/>
      <c r="D13" s="10" t="inlineStr">
        <is>
          <t>L</t>
        </is>
      </c>
      <c r="E13" s="17" t="n">
        <v>9</v>
      </c>
      <c r="F13" s="18" t="n">
        <v>600000</v>
      </c>
      <c r="G13" s="10" t="inlineStr">
        <is>
          <t>No</t>
        </is>
      </c>
      <c r="H13" s="10" t="n">
        <v>1</v>
      </c>
      <c r="I13" s="10" t="n">
        <v>0</v>
      </c>
      <c r="J13" s="10" t="n">
        <v>2</v>
      </c>
      <c r="K13" s="10" t="n">
        <v>1</v>
      </c>
      <c r="L13" s="10" t="n">
        <v>1</v>
      </c>
      <c r="M13" s="10" t="n">
        <v>1</v>
      </c>
      <c r="N13" s="10" t="n"/>
      <c r="O13" s="10" t="n"/>
      <c r="P13" s="10" t="n"/>
      <c r="Q13" s="10" t="n"/>
      <c r="R13" s="19">
        <f>IF(A13="","",IF(SUM($H$3:$Q$3)=0,0,ROUND(SUMPRODUCT(H13:Q13,$H$3:$Q$3)/(4*SUM($H$3:$Q$3))*100,0)))</f>
        <v/>
      </c>
      <c r="S13" s="19">
        <f>IF(OR(A13="",N(E13)=0),"",ROUND(R13/E13,1))</f>
        <v/>
      </c>
      <c r="T13" s="19">
        <f>IF(A13="","",COUNTIF($W$5:$W$54,"&gt;"&amp;W13)+1)</f>
        <v/>
      </c>
      <c r="U13" s="19">
        <f>IF(A13="","",SUMIFS($E$5:$E$54,$T$5:$T$54,"&lt;="&amp;T13))</f>
        <v/>
      </c>
      <c r="V13" s="19">
        <f>IF(A13="","",IF(U13&lt;=$E$2,"In","Over capacity"))</f>
        <v/>
      </c>
      <c r="W13">
        <f>IF(A13="","",IF(G13="Yes",1000,0)+R13-ROW()/100000)</f>
        <v/>
      </c>
    </row>
    <row r="14">
      <c r="A14" s="16" t="inlineStr">
        <is>
          <t>Partner API platform</t>
        </is>
      </c>
      <c r="B14" s="16" t="inlineStr">
        <is>
          <t>Technology</t>
        </is>
      </c>
      <c r="C14" s="16" t="inlineStr">
        <is>
          <t>Growth</t>
        </is>
      </c>
      <c r="D14" s="10" t="inlineStr">
        <is>
          <t>M</t>
        </is>
      </c>
      <c r="E14" s="17" t="n">
        <v>6</v>
      </c>
      <c r="F14" s="18" t="n">
        <v>350000</v>
      </c>
      <c r="G14" s="10" t="inlineStr">
        <is>
          <t>No</t>
        </is>
      </c>
      <c r="H14" s="10" t="n">
        <v>3</v>
      </c>
      <c r="I14" s="10" t="n">
        <v>0</v>
      </c>
      <c r="J14" s="10" t="n">
        <v>0</v>
      </c>
      <c r="K14" s="10" t="n">
        <v>0</v>
      </c>
      <c r="L14" s="10" t="n">
        <v>0</v>
      </c>
      <c r="M14" s="10" t="n">
        <v>3</v>
      </c>
      <c r="N14" s="10" t="n"/>
      <c r="O14" s="10" t="n"/>
      <c r="P14" s="10" t="n"/>
      <c r="Q14" s="10" t="n"/>
      <c r="R14" s="19">
        <f>IF(A14="","",IF(SUM($H$3:$Q$3)=0,0,ROUND(SUMPRODUCT(H14:Q14,$H$3:$Q$3)/(4*SUM($H$3:$Q$3))*100,0)))</f>
        <v/>
      </c>
      <c r="S14" s="19">
        <f>IF(OR(A14="",N(E14)=0),"",ROUND(R14/E14,1))</f>
        <v/>
      </c>
      <c r="T14" s="19">
        <f>IF(A14="","",COUNTIF($W$5:$W$54,"&gt;"&amp;W14)+1)</f>
        <v/>
      </c>
      <c r="U14" s="19">
        <f>IF(A14="","",SUMIFS($E$5:$E$54,$T$5:$T$54,"&lt;="&amp;T14))</f>
        <v/>
      </c>
      <c r="V14" s="19">
        <f>IF(A14="","",IF(U14&lt;=$E$2,"In","Over capacity"))</f>
        <v/>
      </c>
      <c r="W14">
        <f>IF(A14="","",IF(G14="Yes",1000,0)+R14-ROW()/100000)</f>
        <v/>
      </c>
    </row>
    <row r="15">
      <c r="A15" s="16" t="n"/>
      <c r="B15" s="16" t="n"/>
      <c r="C15" s="16" t="n"/>
      <c r="D15" s="10" t="n"/>
      <c r="E15" s="17" t="n"/>
      <c r="F15" s="18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9">
        <f>IF(A15="","",IF(SUM($H$3:$Q$3)=0,0,ROUND(SUMPRODUCT(H15:Q15,$H$3:$Q$3)/(4*SUM($H$3:$Q$3))*100,0)))</f>
        <v/>
      </c>
      <c r="S15" s="19">
        <f>IF(OR(A15="",N(E15)=0),"",ROUND(R15/E15,1))</f>
        <v/>
      </c>
      <c r="T15" s="19">
        <f>IF(A15="","",COUNTIF($W$5:$W$54,"&gt;"&amp;W15)+1)</f>
        <v/>
      </c>
      <c r="U15" s="19">
        <f>IF(A15="","",SUMIFS($E$5:$E$54,$T$5:$T$54,"&lt;="&amp;T15))</f>
        <v/>
      </c>
      <c r="V15" s="19">
        <f>IF(A15="","",IF(U15&lt;=$E$2,"In","Over capacity"))</f>
        <v/>
      </c>
      <c r="W15">
        <f>IF(A15="","",IF(G15="Yes",1000,0)+R15-ROW()/100000)</f>
        <v/>
      </c>
    </row>
    <row r="16">
      <c r="A16" s="16" t="n"/>
      <c r="B16" s="16" t="n"/>
      <c r="C16" s="16" t="n"/>
      <c r="D16" s="10" t="n"/>
      <c r="E16" s="17" t="n"/>
      <c r="F16" s="18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9">
        <f>IF(A16="","",IF(SUM($H$3:$Q$3)=0,0,ROUND(SUMPRODUCT(H16:Q16,$H$3:$Q$3)/(4*SUM($H$3:$Q$3))*100,0)))</f>
        <v/>
      </c>
      <c r="S16" s="19">
        <f>IF(OR(A16="",N(E16)=0),"",ROUND(R16/E16,1))</f>
        <v/>
      </c>
      <c r="T16" s="19">
        <f>IF(A16="","",COUNTIF($W$5:$W$54,"&gt;"&amp;W16)+1)</f>
        <v/>
      </c>
      <c r="U16" s="19">
        <f>IF(A16="","",SUMIFS($E$5:$E$54,$T$5:$T$54,"&lt;="&amp;T16))</f>
        <v/>
      </c>
      <c r="V16" s="19">
        <f>IF(A16="","",IF(U16&lt;=$E$2,"In","Over capacity"))</f>
        <v/>
      </c>
      <c r="W16">
        <f>IF(A16="","",IF(G16="Yes",1000,0)+R16-ROW()/100000)</f>
        <v/>
      </c>
    </row>
    <row r="17">
      <c r="A17" s="16" t="n"/>
      <c r="B17" s="16" t="n"/>
      <c r="C17" s="16" t="n"/>
      <c r="D17" s="10" t="n"/>
      <c r="E17" s="17" t="n"/>
      <c r="F17" s="18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9">
        <f>IF(A17="","",IF(SUM($H$3:$Q$3)=0,0,ROUND(SUMPRODUCT(H17:Q17,$H$3:$Q$3)/(4*SUM($H$3:$Q$3))*100,0)))</f>
        <v/>
      </c>
      <c r="S17" s="19">
        <f>IF(OR(A17="",N(E17)=0),"",ROUND(R17/E17,1))</f>
        <v/>
      </c>
      <c r="T17" s="19">
        <f>IF(A17="","",COUNTIF($W$5:$W$54,"&gt;"&amp;W17)+1)</f>
        <v/>
      </c>
      <c r="U17" s="19">
        <f>IF(A17="","",SUMIFS($E$5:$E$54,$T$5:$T$54,"&lt;="&amp;T17))</f>
        <v/>
      </c>
      <c r="V17" s="19">
        <f>IF(A17="","",IF(U17&lt;=$E$2,"In","Over capacity"))</f>
        <v/>
      </c>
      <c r="W17">
        <f>IF(A17="","",IF(G17="Yes",1000,0)+R17-ROW()/100000)</f>
        <v/>
      </c>
    </row>
    <row r="18">
      <c r="A18" s="16" t="n"/>
      <c r="B18" s="16" t="n"/>
      <c r="C18" s="16" t="n"/>
      <c r="D18" s="10" t="n"/>
      <c r="E18" s="17" t="n"/>
      <c r="F18" s="18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9">
        <f>IF(A18="","",IF(SUM($H$3:$Q$3)=0,0,ROUND(SUMPRODUCT(H18:Q18,$H$3:$Q$3)/(4*SUM($H$3:$Q$3))*100,0)))</f>
        <v/>
      </c>
      <c r="S18" s="19">
        <f>IF(OR(A18="",N(E18)=0),"",ROUND(R18/E18,1))</f>
        <v/>
      </c>
      <c r="T18" s="19">
        <f>IF(A18="","",COUNTIF($W$5:$W$54,"&gt;"&amp;W18)+1)</f>
        <v/>
      </c>
      <c r="U18" s="19">
        <f>IF(A18="","",SUMIFS($E$5:$E$54,$T$5:$T$54,"&lt;="&amp;T18))</f>
        <v/>
      </c>
      <c r="V18" s="19">
        <f>IF(A18="","",IF(U18&lt;=$E$2,"In","Over capacity"))</f>
        <v/>
      </c>
      <c r="W18">
        <f>IF(A18="","",IF(G18="Yes",1000,0)+R18-ROW()/100000)</f>
        <v/>
      </c>
    </row>
    <row r="19">
      <c r="A19" s="16" t="n"/>
      <c r="B19" s="16" t="n"/>
      <c r="C19" s="16" t="n"/>
      <c r="D19" s="10" t="n"/>
      <c r="E19" s="17" t="n"/>
      <c r="F19" s="18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9">
        <f>IF(A19="","",IF(SUM($H$3:$Q$3)=0,0,ROUND(SUMPRODUCT(H19:Q19,$H$3:$Q$3)/(4*SUM($H$3:$Q$3))*100,0)))</f>
        <v/>
      </c>
      <c r="S19" s="19">
        <f>IF(OR(A19="",N(E19)=0),"",ROUND(R19/E19,1))</f>
        <v/>
      </c>
      <c r="T19" s="19">
        <f>IF(A19="","",COUNTIF($W$5:$W$54,"&gt;"&amp;W19)+1)</f>
        <v/>
      </c>
      <c r="U19" s="19">
        <f>IF(A19="","",SUMIFS($E$5:$E$54,$T$5:$T$54,"&lt;="&amp;T19))</f>
        <v/>
      </c>
      <c r="V19" s="19">
        <f>IF(A19="","",IF(U19&lt;=$E$2,"In","Over capacity"))</f>
        <v/>
      </c>
      <c r="W19">
        <f>IF(A19="","",IF(G19="Yes",1000,0)+R19-ROW()/100000)</f>
        <v/>
      </c>
    </row>
    <row r="20">
      <c r="A20" s="16" t="n"/>
      <c r="B20" s="16" t="n"/>
      <c r="C20" s="16" t="n"/>
      <c r="D20" s="10" t="n"/>
      <c r="E20" s="17" t="n"/>
      <c r="F20" s="18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9">
        <f>IF(A20="","",IF(SUM($H$3:$Q$3)=0,0,ROUND(SUMPRODUCT(H20:Q20,$H$3:$Q$3)/(4*SUM($H$3:$Q$3))*100,0)))</f>
        <v/>
      </c>
      <c r="S20" s="19">
        <f>IF(OR(A20="",N(E20)=0),"",ROUND(R20/E20,1))</f>
        <v/>
      </c>
      <c r="T20" s="19">
        <f>IF(A20="","",COUNTIF($W$5:$W$54,"&gt;"&amp;W20)+1)</f>
        <v/>
      </c>
      <c r="U20" s="19">
        <f>IF(A20="","",SUMIFS($E$5:$E$54,$T$5:$T$54,"&lt;="&amp;T20))</f>
        <v/>
      </c>
      <c r="V20" s="19">
        <f>IF(A20="","",IF(U20&lt;=$E$2,"In","Over capacity"))</f>
        <v/>
      </c>
      <c r="W20">
        <f>IF(A20="","",IF(G20="Yes",1000,0)+R20-ROW()/100000)</f>
        <v/>
      </c>
    </row>
    <row r="21">
      <c r="A21" s="16" t="n"/>
      <c r="B21" s="16" t="n"/>
      <c r="C21" s="16" t="n"/>
      <c r="D21" s="10" t="n"/>
      <c r="E21" s="17" t="n"/>
      <c r="F21" s="18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9">
        <f>IF(A21="","",IF(SUM($H$3:$Q$3)=0,0,ROUND(SUMPRODUCT(H21:Q21,$H$3:$Q$3)/(4*SUM($H$3:$Q$3))*100,0)))</f>
        <v/>
      </c>
      <c r="S21" s="19">
        <f>IF(OR(A21="",N(E21)=0),"",ROUND(R21/E21,1))</f>
        <v/>
      </c>
      <c r="T21" s="19">
        <f>IF(A21="","",COUNTIF($W$5:$W$54,"&gt;"&amp;W21)+1)</f>
        <v/>
      </c>
      <c r="U21" s="19">
        <f>IF(A21="","",SUMIFS($E$5:$E$54,$T$5:$T$54,"&lt;="&amp;T21))</f>
        <v/>
      </c>
      <c r="V21" s="19">
        <f>IF(A21="","",IF(U21&lt;=$E$2,"In","Over capacity"))</f>
        <v/>
      </c>
      <c r="W21">
        <f>IF(A21="","",IF(G21="Yes",1000,0)+R21-ROW()/100000)</f>
        <v/>
      </c>
    </row>
    <row r="22">
      <c r="A22" s="16" t="n"/>
      <c r="B22" s="16" t="n"/>
      <c r="C22" s="16" t="n"/>
      <c r="D22" s="10" t="n"/>
      <c r="E22" s="17" t="n"/>
      <c r="F22" s="18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9">
        <f>IF(A22="","",IF(SUM($H$3:$Q$3)=0,0,ROUND(SUMPRODUCT(H22:Q22,$H$3:$Q$3)/(4*SUM($H$3:$Q$3))*100,0)))</f>
        <v/>
      </c>
      <c r="S22" s="19">
        <f>IF(OR(A22="",N(E22)=0),"",ROUND(R22/E22,1))</f>
        <v/>
      </c>
      <c r="T22" s="19">
        <f>IF(A22="","",COUNTIF($W$5:$W$54,"&gt;"&amp;W22)+1)</f>
        <v/>
      </c>
      <c r="U22" s="19">
        <f>IF(A22="","",SUMIFS($E$5:$E$54,$T$5:$T$54,"&lt;="&amp;T22))</f>
        <v/>
      </c>
      <c r="V22" s="19">
        <f>IF(A22="","",IF(U22&lt;=$E$2,"In","Over capacity"))</f>
        <v/>
      </c>
      <c r="W22">
        <f>IF(A22="","",IF(G22="Yes",1000,0)+R22-ROW()/100000)</f>
        <v/>
      </c>
    </row>
    <row r="23">
      <c r="A23" s="16" t="n"/>
      <c r="B23" s="16" t="n"/>
      <c r="C23" s="16" t="n"/>
      <c r="D23" s="10" t="n"/>
      <c r="E23" s="17" t="n"/>
      <c r="F23" s="18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9">
        <f>IF(A23="","",IF(SUM($H$3:$Q$3)=0,0,ROUND(SUMPRODUCT(H23:Q23,$H$3:$Q$3)/(4*SUM($H$3:$Q$3))*100,0)))</f>
        <v/>
      </c>
      <c r="S23" s="19">
        <f>IF(OR(A23="",N(E23)=0),"",ROUND(R23/E23,1))</f>
        <v/>
      </c>
      <c r="T23" s="19">
        <f>IF(A23="","",COUNTIF($W$5:$W$54,"&gt;"&amp;W23)+1)</f>
        <v/>
      </c>
      <c r="U23" s="19">
        <f>IF(A23="","",SUMIFS($E$5:$E$54,$T$5:$T$54,"&lt;="&amp;T23))</f>
        <v/>
      </c>
      <c r="V23" s="19">
        <f>IF(A23="","",IF(U23&lt;=$E$2,"In","Over capacity"))</f>
        <v/>
      </c>
      <c r="W23">
        <f>IF(A23="","",IF(G23="Yes",1000,0)+R23-ROW()/100000)</f>
        <v/>
      </c>
    </row>
    <row r="24">
      <c r="A24" s="16" t="n"/>
      <c r="B24" s="16" t="n"/>
      <c r="C24" s="16" t="n"/>
      <c r="D24" s="10" t="n"/>
      <c r="E24" s="17" t="n"/>
      <c r="F24" s="18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9">
        <f>IF(A24="","",IF(SUM($H$3:$Q$3)=0,0,ROUND(SUMPRODUCT(H24:Q24,$H$3:$Q$3)/(4*SUM($H$3:$Q$3))*100,0)))</f>
        <v/>
      </c>
      <c r="S24" s="19">
        <f>IF(OR(A24="",N(E24)=0),"",ROUND(R24/E24,1))</f>
        <v/>
      </c>
      <c r="T24" s="19">
        <f>IF(A24="","",COUNTIF($W$5:$W$54,"&gt;"&amp;W24)+1)</f>
        <v/>
      </c>
      <c r="U24" s="19">
        <f>IF(A24="","",SUMIFS($E$5:$E$54,$T$5:$T$54,"&lt;="&amp;T24))</f>
        <v/>
      </c>
      <c r="V24" s="19">
        <f>IF(A24="","",IF(U24&lt;=$E$2,"In","Over capacity"))</f>
        <v/>
      </c>
      <c r="W24">
        <f>IF(A24="","",IF(G24="Yes",1000,0)+R24-ROW()/100000)</f>
        <v/>
      </c>
    </row>
    <row r="25">
      <c r="A25" s="16" t="n"/>
      <c r="B25" s="16" t="n"/>
      <c r="C25" s="16" t="n"/>
      <c r="D25" s="10" t="n"/>
      <c r="E25" s="17" t="n"/>
      <c r="F25" s="18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9">
        <f>IF(A25="","",IF(SUM($H$3:$Q$3)=0,0,ROUND(SUMPRODUCT(H25:Q25,$H$3:$Q$3)/(4*SUM($H$3:$Q$3))*100,0)))</f>
        <v/>
      </c>
      <c r="S25" s="19">
        <f>IF(OR(A25="",N(E25)=0),"",ROUND(R25/E25,1))</f>
        <v/>
      </c>
      <c r="T25" s="19">
        <f>IF(A25="","",COUNTIF($W$5:$W$54,"&gt;"&amp;W25)+1)</f>
        <v/>
      </c>
      <c r="U25" s="19">
        <f>IF(A25="","",SUMIFS($E$5:$E$54,$T$5:$T$54,"&lt;="&amp;T25))</f>
        <v/>
      </c>
      <c r="V25" s="19">
        <f>IF(A25="","",IF(U25&lt;=$E$2,"In","Over capacity"))</f>
        <v/>
      </c>
      <c r="W25">
        <f>IF(A25="","",IF(G25="Yes",1000,0)+R25-ROW()/100000)</f>
        <v/>
      </c>
    </row>
    <row r="26">
      <c r="A26" s="16" t="n"/>
      <c r="B26" s="16" t="n"/>
      <c r="C26" s="16" t="n"/>
      <c r="D26" s="10" t="n"/>
      <c r="E26" s="17" t="n"/>
      <c r="F26" s="18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9">
        <f>IF(A26="","",IF(SUM($H$3:$Q$3)=0,0,ROUND(SUMPRODUCT(H26:Q26,$H$3:$Q$3)/(4*SUM($H$3:$Q$3))*100,0)))</f>
        <v/>
      </c>
      <c r="S26" s="19">
        <f>IF(OR(A26="",N(E26)=0),"",ROUND(R26/E26,1))</f>
        <v/>
      </c>
      <c r="T26" s="19">
        <f>IF(A26="","",COUNTIF($W$5:$W$54,"&gt;"&amp;W26)+1)</f>
        <v/>
      </c>
      <c r="U26" s="19">
        <f>IF(A26="","",SUMIFS($E$5:$E$54,$T$5:$T$54,"&lt;="&amp;T26))</f>
        <v/>
      </c>
      <c r="V26" s="19">
        <f>IF(A26="","",IF(U26&lt;=$E$2,"In","Over capacity"))</f>
        <v/>
      </c>
      <c r="W26">
        <f>IF(A26="","",IF(G26="Yes",1000,0)+R26-ROW()/100000)</f>
        <v/>
      </c>
    </row>
    <row r="27">
      <c r="A27" s="16" t="n"/>
      <c r="B27" s="16" t="n"/>
      <c r="C27" s="16" t="n"/>
      <c r="D27" s="10" t="n"/>
      <c r="E27" s="17" t="n"/>
      <c r="F27" s="18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9">
        <f>IF(A27="","",IF(SUM($H$3:$Q$3)=0,0,ROUND(SUMPRODUCT(H27:Q27,$H$3:$Q$3)/(4*SUM($H$3:$Q$3))*100,0)))</f>
        <v/>
      </c>
      <c r="S27" s="19">
        <f>IF(OR(A27="",N(E27)=0),"",ROUND(R27/E27,1))</f>
        <v/>
      </c>
      <c r="T27" s="19">
        <f>IF(A27="","",COUNTIF($W$5:$W$54,"&gt;"&amp;W27)+1)</f>
        <v/>
      </c>
      <c r="U27" s="19">
        <f>IF(A27="","",SUMIFS($E$5:$E$54,$T$5:$T$54,"&lt;="&amp;T27))</f>
        <v/>
      </c>
      <c r="V27" s="19">
        <f>IF(A27="","",IF(U27&lt;=$E$2,"In","Over capacity"))</f>
        <v/>
      </c>
      <c r="W27">
        <f>IF(A27="","",IF(G27="Yes",1000,0)+R27-ROW()/100000)</f>
        <v/>
      </c>
    </row>
    <row r="28">
      <c r="A28" s="16" t="n"/>
      <c r="B28" s="16" t="n"/>
      <c r="C28" s="16" t="n"/>
      <c r="D28" s="10" t="n"/>
      <c r="E28" s="17" t="n"/>
      <c r="F28" s="18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9">
        <f>IF(A28="","",IF(SUM($H$3:$Q$3)=0,0,ROUND(SUMPRODUCT(H28:Q28,$H$3:$Q$3)/(4*SUM($H$3:$Q$3))*100,0)))</f>
        <v/>
      </c>
      <c r="S28" s="19">
        <f>IF(OR(A28="",N(E28)=0),"",ROUND(R28/E28,1))</f>
        <v/>
      </c>
      <c r="T28" s="19">
        <f>IF(A28="","",COUNTIF($W$5:$W$54,"&gt;"&amp;W28)+1)</f>
        <v/>
      </c>
      <c r="U28" s="19">
        <f>IF(A28="","",SUMIFS($E$5:$E$54,$T$5:$T$54,"&lt;="&amp;T28))</f>
        <v/>
      </c>
      <c r="V28" s="19">
        <f>IF(A28="","",IF(U28&lt;=$E$2,"In","Over capacity"))</f>
        <v/>
      </c>
      <c r="W28">
        <f>IF(A28="","",IF(G28="Yes",1000,0)+R28-ROW()/100000)</f>
        <v/>
      </c>
    </row>
    <row r="29">
      <c r="A29" s="16" t="n"/>
      <c r="B29" s="16" t="n"/>
      <c r="C29" s="16" t="n"/>
      <c r="D29" s="10" t="n"/>
      <c r="E29" s="17" t="n"/>
      <c r="F29" s="18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9">
        <f>IF(A29="","",IF(SUM($H$3:$Q$3)=0,0,ROUND(SUMPRODUCT(H29:Q29,$H$3:$Q$3)/(4*SUM($H$3:$Q$3))*100,0)))</f>
        <v/>
      </c>
      <c r="S29" s="19">
        <f>IF(OR(A29="",N(E29)=0),"",ROUND(R29/E29,1))</f>
        <v/>
      </c>
      <c r="T29" s="19">
        <f>IF(A29="","",COUNTIF($W$5:$W$54,"&gt;"&amp;W29)+1)</f>
        <v/>
      </c>
      <c r="U29" s="19">
        <f>IF(A29="","",SUMIFS($E$5:$E$54,$T$5:$T$54,"&lt;="&amp;T29))</f>
        <v/>
      </c>
      <c r="V29" s="19">
        <f>IF(A29="","",IF(U29&lt;=$E$2,"In","Over capacity"))</f>
        <v/>
      </c>
      <c r="W29">
        <f>IF(A29="","",IF(G29="Yes",1000,0)+R29-ROW()/100000)</f>
        <v/>
      </c>
    </row>
    <row r="30">
      <c r="A30" s="16" t="n"/>
      <c r="B30" s="16" t="n"/>
      <c r="C30" s="16" t="n"/>
      <c r="D30" s="10" t="n"/>
      <c r="E30" s="17" t="n"/>
      <c r="F30" s="18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9">
        <f>IF(A30="","",IF(SUM($H$3:$Q$3)=0,0,ROUND(SUMPRODUCT(H30:Q30,$H$3:$Q$3)/(4*SUM($H$3:$Q$3))*100,0)))</f>
        <v/>
      </c>
      <c r="S30" s="19">
        <f>IF(OR(A30="",N(E30)=0),"",ROUND(R30/E30,1))</f>
        <v/>
      </c>
      <c r="T30" s="19">
        <f>IF(A30="","",COUNTIF($W$5:$W$54,"&gt;"&amp;W30)+1)</f>
        <v/>
      </c>
      <c r="U30" s="19">
        <f>IF(A30="","",SUMIFS($E$5:$E$54,$T$5:$T$54,"&lt;="&amp;T30))</f>
        <v/>
      </c>
      <c r="V30" s="19">
        <f>IF(A30="","",IF(U30&lt;=$E$2,"In","Over capacity"))</f>
        <v/>
      </c>
      <c r="W30">
        <f>IF(A30="","",IF(G30="Yes",1000,0)+R30-ROW()/100000)</f>
        <v/>
      </c>
    </row>
    <row r="31">
      <c r="A31" s="16" t="n"/>
      <c r="B31" s="16" t="n"/>
      <c r="C31" s="16" t="n"/>
      <c r="D31" s="10" t="n"/>
      <c r="E31" s="17" t="n"/>
      <c r="F31" s="18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9">
        <f>IF(A31="","",IF(SUM($H$3:$Q$3)=0,0,ROUND(SUMPRODUCT(H31:Q31,$H$3:$Q$3)/(4*SUM($H$3:$Q$3))*100,0)))</f>
        <v/>
      </c>
      <c r="S31" s="19">
        <f>IF(OR(A31="",N(E31)=0),"",ROUND(R31/E31,1))</f>
        <v/>
      </c>
      <c r="T31" s="19">
        <f>IF(A31="","",COUNTIF($W$5:$W$54,"&gt;"&amp;W31)+1)</f>
        <v/>
      </c>
      <c r="U31" s="19">
        <f>IF(A31="","",SUMIFS($E$5:$E$54,$T$5:$T$54,"&lt;="&amp;T31))</f>
        <v/>
      </c>
      <c r="V31" s="19">
        <f>IF(A31="","",IF(U31&lt;=$E$2,"In","Over capacity"))</f>
        <v/>
      </c>
      <c r="W31">
        <f>IF(A31="","",IF(G31="Yes",1000,0)+R31-ROW()/100000)</f>
        <v/>
      </c>
    </row>
    <row r="32">
      <c r="A32" s="16" t="n"/>
      <c r="B32" s="16" t="n"/>
      <c r="C32" s="16" t="n"/>
      <c r="D32" s="10" t="n"/>
      <c r="E32" s="17" t="n"/>
      <c r="F32" s="18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9">
        <f>IF(A32="","",IF(SUM($H$3:$Q$3)=0,0,ROUND(SUMPRODUCT(H32:Q32,$H$3:$Q$3)/(4*SUM($H$3:$Q$3))*100,0)))</f>
        <v/>
      </c>
      <c r="S32" s="19">
        <f>IF(OR(A32="",N(E32)=0),"",ROUND(R32/E32,1))</f>
        <v/>
      </c>
      <c r="T32" s="19">
        <f>IF(A32="","",COUNTIF($W$5:$W$54,"&gt;"&amp;W32)+1)</f>
        <v/>
      </c>
      <c r="U32" s="19">
        <f>IF(A32="","",SUMIFS($E$5:$E$54,$T$5:$T$54,"&lt;="&amp;T32))</f>
        <v/>
      </c>
      <c r="V32" s="19">
        <f>IF(A32="","",IF(U32&lt;=$E$2,"In","Over capacity"))</f>
        <v/>
      </c>
      <c r="W32">
        <f>IF(A32="","",IF(G32="Yes",1000,0)+R32-ROW()/100000)</f>
        <v/>
      </c>
    </row>
    <row r="33">
      <c r="A33" s="16" t="n"/>
      <c r="B33" s="16" t="n"/>
      <c r="C33" s="16" t="n"/>
      <c r="D33" s="10" t="n"/>
      <c r="E33" s="17" t="n"/>
      <c r="F33" s="18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9">
        <f>IF(A33="","",IF(SUM($H$3:$Q$3)=0,0,ROUND(SUMPRODUCT(H33:Q33,$H$3:$Q$3)/(4*SUM($H$3:$Q$3))*100,0)))</f>
        <v/>
      </c>
      <c r="S33" s="19">
        <f>IF(OR(A33="",N(E33)=0),"",ROUND(R33/E33,1))</f>
        <v/>
      </c>
      <c r="T33" s="19">
        <f>IF(A33="","",COUNTIF($W$5:$W$54,"&gt;"&amp;W33)+1)</f>
        <v/>
      </c>
      <c r="U33" s="19">
        <f>IF(A33="","",SUMIFS($E$5:$E$54,$T$5:$T$54,"&lt;="&amp;T33))</f>
        <v/>
      </c>
      <c r="V33" s="19">
        <f>IF(A33="","",IF(U33&lt;=$E$2,"In","Over capacity"))</f>
        <v/>
      </c>
      <c r="W33">
        <f>IF(A33="","",IF(G33="Yes",1000,0)+R33-ROW()/100000)</f>
        <v/>
      </c>
    </row>
    <row r="34">
      <c r="A34" s="16" t="n"/>
      <c r="B34" s="16" t="n"/>
      <c r="C34" s="16" t="n"/>
      <c r="D34" s="10" t="n"/>
      <c r="E34" s="17" t="n"/>
      <c r="F34" s="18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9">
        <f>IF(A34="","",IF(SUM($H$3:$Q$3)=0,0,ROUND(SUMPRODUCT(H34:Q34,$H$3:$Q$3)/(4*SUM($H$3:$Q$3))*100,0)))</f>
        <v/>
      </c>
      <c r="S34" s="19">
        <f>IF(OR(A34="",N(E34)=0),"",ROUND(R34/E34,1))</f>
        <v/>
      </c>
      <c r="T34" s="19">
        <f>IF(A34="","",COUNTIF($W$5:$W$54,"&gt;"&amp;W34)+1)</f>
        <v/>
      </c>
      <c r="U34" s="19">
        <f>IF(A34="","",SUMIFS($E$5:$E$54,$T$5:$T$54,"&lt;="&amp;T34))</f>
        <v/>
      </c>
      <c r="V34" s="19">
        <f>IF(A34="","",IF(U34&lt;=$E$2,"In","Over capacity"))</f>
        <v/>
      </c>
      <c r="W34">
        <f>IF(A34="","",IF(G34="Yes",1000,0)+R34-ROW()/100000)</f>
        <v/>
      </c>
    </row>
    <row r="35">
      <c r="A35" s="16" t="n"/>
      <c r="B35" s="16" t="n"/>
      <c r="C35" s="16" t="n"/>
      <c r="D35" s="10" t="n"/>
      <c r="E35" s="17" t="n"/>
      <c r="F35" s="18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9">
        <f>IF(A35="","",IF(SUM($H$3:$Q$3)=0,0,ROUND(SUMPRODUCT(H35:Q35,$H$3:$Q$3)/(4*SUM($H$3:$Q$3))*100,0)))</f>
        <v/>
      </c>
      <c r="S35" s="19">
        <f>IF(OR(A35="",N(E35)=0),"",ROUND(R35/E35,1))</f>
        <v/>
      </c>
      <c r="T35" s="19">
        <f>IF(A35="","",COUNTIF($W$5:$W$54,"&gt;"&amp;W35)+1)</f>
        <v/>
      </c>
      <c r="U35" s="19">
        <f>IF(A35="","",SUMIFS($E$5:$E$54,$T$5:$T$54,"&lt;="&amp;T35))</f>
        <v/>
      </c>
      <c r="V35" s="19">
        <f>IF(A35="","",IF(U35&lt;=$E$2,"In","Over capacity"))</f>
        <v/>
      </c>
      <c r="W35">
        <f>IF(A35="","",IF(G35="Yes",1000,0)+R35-ROW()/100000)</f>
        <v/>
      </c>
    </row>
    <row r="36">
      <c r="A36" s="16" t="n"/>
      <c r="B36" s="16" t="n"/>
      <c r="C36" s="16" t="n"/>
      <c r="D36" s="10" t="n"/>
      <c r="E36" s="17" t="n"/>
      <c r="F36" s="18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9">
        <f>IF(A36="","",IF(SUM($H$3:$Q$3)=0,0,ROUND(SUMPRODUCT(H36:Q36,$H$3:$Q$3)/(4*SUM($H$3:$Q$3))*100,0)))</f>
        <v/>
      </c>
      <c r="S36" s="19">
        <f>IF(OR(A36="",N(E36)=0),"",ROUND(R36/E36,1))</f>
        <v/>
      </c>
      <c r="T36" s="19">
        <f>IF(A36="","",COUNTIF($W$5:$W$54,"&gt;"&amp;W36)+1)</f>
        <v/>
      </c>
      <c r="U36" s="19">
        <f>IF(A36="","",SUMIFS($E$5:$E$54,$T$5:$T$54,"&lt;="&amp;T36))</f>
        <v/>
      </c>
      <c r="V36" s="19">
        <f>IF(A36="","",IF(U36&lt;=$E$2,"In","Over capacity"))</f>
        <v/>
      </c>
      <c r="W36">
        <f>IF(A36="","",IF(G36="Yes",1000,0)+R36-ROW()/100000)</f>
        <v/>
      </c>
    </row>
    <row r="37">
      <c r="A37" s="16" t="n"/>
      <c r="B37" s="16" t="n"/>
      <c r="C37" s="16" t="n"/>
      <c r="D37" s="10" t="n"/>
      <c r="E37" s="17" t="n"/>
      <c r="F37" s="18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9">
        <f>IF(A37="","",IF(SUM($H$3:$Q$3)=0,0,ROUND(SUMPRODUCT(H37:Q37,$H$3:$Q$3)/(4*SUM($H$3:$Q$3))*100,0)))</f>
        <v/>
      </c>
      <c r="S37" s="19">
        <f>IF(OR(A37="",N(E37)=0),"",ROUND(R37/E37,1))</f>
        <v/>
      </c>
      <c r="T37" s="19">
        <f>IF(A37="","",COUNTIF($W$5:$W$54,"&gt;"&amp;W37)+1)</f>
        <v/>
      </c>
      <c r="U37" s="19">
        <f>IF(A37="","",SUMIFS($E$5:$E$54,$T$5:$T$54,"&lt;="&amp;T37))</f>
        <v/>
      </c>
      <c r="V37" s="19">
        <f>IF(A37="","",IF(U37&lt;=$E$2,"In","Over capacity"))</f>
        <v/>
      </c>
      <c r="W37">
        <f>IF(A37="","",IF(G37="Yes",1000,0)+R37-ROW()/100000)</f>
        <v/>
      </c>
    </row>
    <row r="38">
      <c r="A38" s="16" t="n"/>
      <c r="B38" s="16" t="n"/>
      <c r="C38" s="16" t="n"/>
      <c r="D38" s="10" t="n"/>
      <c r="E38" s="17" t="n"/>
      <c r="F38" s="18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9">
        <f>IF(A38="","",IF(SUM($H$3:$Q$3)=0,0,ROUND(SUMPRODUCT(H38:Q38,$H$3:$Q$3)/(4*SUM($H$3:$Q$3))*100,0)))</f>
        <v/>
      </c>
      <c r="S38" s="19">
        <f>IF(OR(A38="",N(E38)=0),"",ROUND(R38/E38,1))</f>
        <v/>
      </c>
      <c r="T38" s="19">
        <f>IF(A38="","",COUNTIF($W$5:$W$54,"&gt;"&amp;W38)+1)</f>
        <v/>
      </c>
      <c r="U38" s="19">
        <f>IF(A38="","",SUMIFS($E$5:$E$54,$T$5:$T$54,"&lt;="&amp;T38))</f>
        <v/>
      </c>
      <c r="V38" s="19">
        <f>IF(A38="","",IF(U38&lt;=$E$2,"In","Over capacity"))</f>
        <v/>
      </c>
      <c r="W38">
        <f>IF(A38="","",IF(G38="Yes",1000,0)+R38-ROW()/100000)</f>
        <v/>
      </c>
    </row>
    <row r="39">
      <c r="A39" s="16" t="n"/>
      <c r="B39" s="16" t="n"/>
      <c r="C39" s="16" t="n"/>
      <c r="D39" s="10" t="n"/>
      <c r="E39" s="17" t="n"/>
      <c r="F39" s="18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9">
        <f>IF(A39="","",IF(SUM($H$3:$Q$3)=0,0,ROUND(SUMPRODUCT(H39:Q39,$H$3:$Q$3)/(4*SUM($H$3:$Q$3))*100,0)))</f>
        <v/>
      </c>
      <c r="S39" s="19">
        <f>IF(OR(A39="",N(E39)=0),"",ROUND(R39/E39,1))</f>
        <v/>
      </c>
      <c r="T39" s="19">
        <f>IF(A39="","",COUNTIF($W$5:$W$54,"&gt;"&amp;W39)+1)</f>
        <v/>
      </c>
      <c r="U39" s="19">
        <f>IF(A39="","",SUMIFS($E$5:$E$54,$T$5:$T$54,"&lt;="&amp;T39))</f>
        <v/>
      </c>
      <c r="V39" s="19">
        <f>IF(A39="","",IF(U39&lt;=$E$2,"In","Over capacity"))</f>
        <v/>
      </c>
      <c r="W39">
        <f>IF(A39="","",IF(G39="Yes",1000,0)+R39-ROW()/100000)</f>
        <v/>
      </c>
    </row>
    <row r="40">
      <c r="A40" s="16" t="n"/>
      <c r="B40" s="16" t="n"/>
      <c r="C40" s="16" t="n"/>
      <c r="D40" s="10" t="n"/>
      <c r="E40" s="17" t="n"/>
      <c r="F40" s="18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0" t="n"/>
      <c r="Q40" s="10" t="n"/>
      <c r="R40" s="19">
        <f>IF(A40="","",IF(SUM($H$3:$Q$3)=0,0,ROUND(SUMPRODUCT(H40:Q40,$H$3:$Q$3)/(4*SUM($H$3:$Q$3))*100,0)))</f>
        <v/>
      </c>
      <c r="S40" s="19">
        <f>IF(OR(A40="",N(E40)=0),"",ROUND(R40/E40,1))</f>
        <v/>
      </c>
      <c r="T40" s="19">
        <f>IF(A40="","",COUNTIF($W$5:$W$54,"&gt;"&amp;W40)+1)</f>
        <v/>
      </c>
      <c r="U40" s="19">
        <f>IF(A40="","",SUMIFS($E$5:$E$54,$T$5:$T$54,"&lt;="&amp;T40))</f>
        <v/>
      </c>
      <c r="V40" s="19">
        <f>IF(A40="","",IF(U40&lt;=$E$2,"In","Over capacity"))</f>
        <v/>
      </c>
      <c r="W40">
        <f>IF(A40="","",IF(G40="Yes",1000,0)+R40-ROW()/100000)</f>
        <v/>
      </c>
    </row>
    <row r="41">
      <c r="A41" s="16" t="n"/>
      <c r="B41" s="16" t="n"/>
      <c r="C41" s="16" t="n"/>
      <c r="D41" s="10" t="n"/>
      <c r="E41" s="17" t="n"/>
      <c r="F41" s="18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0" t="n"/>
      <c r="Q41" s="10" t="n"/>
      <c r="R41" s="19">
        <f>IF(A41="","",IF(SUM($H$3:$Q$3)=0,0,ROUND(SUMPRODUCT(H41:Q41,$H$3:$Q$3)/(4*SUM($H$3:$Q$3))*100,0)))</f>
        <v/>
      </c>
      <c r="S41" s="19">
        <f>IF(OR(A41="",N(E41)=0),"",ROUND(R41/E41,1))</f>
        <v/>
      </c>
      <c r="T41" s="19">
        <f>IF(A41="","",COUNTIF($W$5:$W$54,"&gt;"&amp;W41)+1)</f>
        <v/>
      </c>
      <c r="U41" s="19">
        <f>IF(A41="","",SUMIFS($E$5:$E$54,$T$5:$T$54,"&lt;="&amp;T41))</f>
        <v/>
      </c>
      <c r="V41" s="19">
        <f>IF(A41="","",IF(U41&lt;=$E$2,"In","Over capacity"))</f>
        <v/>
      </c>
      <c r="W41">
        <f>IF(A41="","",IF(G41="Yes",1000,0)+R41-ROW()/100000)</f>
        <v/>
      </c>
    </row>
    <row r="42">
      <c r="A42" s="16" t="n"/>
      <c r="B42" s="16" t="n"/>
      <c r="C42" s="16" t="n"/>
      <c r="D42" s="10" t="n"/>
      <c r="E42" s="17" t="n"/>
      <c r="F42" s="18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0" t="n"/>
      <c r="Q42" s="10" t="n"/>
      <c r="R42" s="19">
        <f>IF(A42="","",IF(SUM($H$3:$Q$3)=0,0,ROUND(SUMPRODUCT(H42:Q42,$H$3:$Q$3)/(4*SUM($H$3:$Q$3))*100,0)))</f>
        <v/>
      </c>
      <c r="S42" s="19">
        <f>IF(OR(A42="",N(E42)=0),"",ROUND(R42/E42,1))</f>
        <v/>
      </c>
      <c r="T42" s="19">
        <f>IF(A42="","",COUNTIF($W$5:$W$54,"&gt;"&amp;W42)+1)</f>
        <v/>
      </c>
      <c r="U42" s="19">
        <f>IF(A42="","",SUMIFS($E$5:$E$54,$T$5:$T$54,"&lt;="&amp;T42))</f>
        <v/>
      </c>
      <c r="V42" s="19">
        <f>IF(A42="","",IF(U42&lt;=$E$2,"In","Over capacity"))</f>
        <v/>
      </c>
      <c r="W42">
        <f>IF(A42="","",IF(G42="Yes",1000,0)+R42-ROW()/100000)</f>
        <v/>
      </c>
    </row>
    <row r="43">
      <c r="A43" s="16" t="n"/>
      <c r="B43" s="16" t="n"/>
      <c r="C43" s="16" t="n"/>
      <c r="D43" s="10" t="n"/>
      <c r="E43" s="17" t="n"/>
      <c r="F43" s="18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0" t="n"/>
      <c r="Q43" s="10" t="n"/>
      <c r="R43" s="19">
        <f>IF(A43="","",IF(SUM($H$3:$Q$3)=0,0,ROUND(SUMPRODUCT(H43:Q43,$H$3:$Q$3)/(4*SUM($H$3:$Q$3))*100,0)))</f>
        <v/>
      </c>
      <c r="S43" s="19">
        <f>IF(OR(A43="",N(E43)=0),"",ROUND(R43/E43,1))</f>
        <v/>
      </c>
      <c r="T43" s="19">
        <f>IF(A43="","",COUNTIF($W$5:$W$54,"&gt;"&amp;W43)+1)</f>
        <v/>
      </c>
      <c r="U43" s="19">
        <f>IF(A43="","",SUMIFS($E$5:$E$54,$T$5:$T$54,"&lt;="&amp;T43))</f>
        <v/>
      </c>
      <c r="V43" s="19">
        <f>IF(A43="","",IF(U43&lt;=$E$2,"In","Over capacity"))</f>
        <v/>
      </c>
      <c r="W43">
        <f>IF(A43="","",IF(G43="Yes",1000,0)+R43-ROW()/100000)</f>
        <v/>
      </c>
    </row>
    <row r="44">
      <c r="A44" s="16" t="n"/>
      <c r="B44" s="16" t="n"/>
      <c r="C44" s="16" t="n"/>
      <c r="D44" s="10" t="n"/>
      <c r="E44" s="17" t="n"/>
      <c r="F44" s="18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9">
        <f>IF(A44="","",IF(SUM($H$3:$Q$3)=0,0,ROUND(SUMPRODUCT(H44:Q44,$H$3:$Q$3)/(4*SUM($H$3:$Q$3))*100,0)))</f>
        <v/>
      </c>
      <c r="S44" s="19">
        <f>IF(OR(A44="",N(E44)=0),"",ROUND(R44/E44,1))</f>
        <v/>
      </c>
      <c r="T44" s="19">
        <f>IF(A44="","",COUNTIF($W$5:$W$54,"&gt;"&amp;W44)+1)</f>
        <v/>
      </c>
      <c r="U44" s="19">
        <f>IF(A44="","",SUMIFS($E$5:$E$54,$T$5:$T$54,"&lt;="&amp;T44))</f>
        <v/>
      </c>
      <c r="V44" s="19">
        <f>IF(A44="","",IF(U44&lt;=$E$2,"In","Over capacity"))</f>
        <v/>
      </c>
      <c r="W44">
        <f>IF(A44="","",IF(G44="Yes",1000,0)+R44-ROW()/100000)</f>
        <v/>
      </c>
    </row>
    <row r="45">
      <c r="A45" s="16" t="n"/>
      <c r="B45" s="16" t="n"/>
      <c r="C45" s="16" t="n"/>
      <c r="D45" s="10" t="n"/>
      <c r="E45" s="17" t="n"/>
      <c r="F45" s="18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  <c r="P45" s="10" t="n"/>
      <c r="Q45" s="10" t="n"/>
      <c r="R45" s="19">
        <f>IF(A45="","",IF(SUM($H$3:$Q$3)=0,0,ROUND(SUMPRODUCT(H45:Q45,$H$3:$Q$3)/(4*SUM($H$3:$Q$3))*100,0)))</f>
        <v/>
      </c>
      <c r="S45" s="19">
        <f>IF(OR(A45="",N(E45)=0),"",ROUND(R45/E45,1))</f>
        <v/>
      </c>
      <c r="T45" s="19">
        <f>IF(A45="","",COUNTIF($W$5:$W$54,"&gt;"&amp;W45)+1)</f>
        <v/>
      </c>
      <c r="U45" s="19">
        <f>IF(A45="","",SUMIFS($E$5:$E$54,$T$5:$T$54,"&lt;="&amp;T45))</f>
        <v/>
      </c>
      <c r="V45" s="19">
        <f>IF(A45="","",IF(U45&lt;=$E$2,"In","Over capacity"))</f>
        <v/>
      </c>
      <c r="W45">
        <f>IF(A45="","",IF(G45="Yes",1000,0)+R45-ROW()/100000)</f>
        <v/>
      </c>
    </row>
    <row r="46">
      <c r="A46" s="16" t="n"/>
      <c r="B46" s="16" t="n"/>
      <c r="C46" s="16" t="n"/>
      <c r="D46" s="10" t="n"/>
      <c r="E46" s="17" t="n"/>
      <c r="F46" s="18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0" t="n"/>
      <c r="Q46" s="10" t="n"/>
      <c r="R46" s="19">
        <f>IF(A46="","",IF(SUM($H$3:$Q$3)=0,0,ROUND(SUMPRODUCT(H46:Q46,$H$3:$Q$3)/(4*SUM($H$3:$Q$3))*100,0)))</f>
        <v/>
      </c>
      <c r="S46" s="19">
        <f>IF(OR(A46="",N(E46)=0),"",ROUND(R46/E46,1))</f>
        <v/>
      </c>
      <c r="T46" s="19">
        <f>IF(A46="","",COUNTIF($W$5:$W$54,"&gt;"&amp;W46)+1)</f>
        <v/>
      </c>
      <c r="U46" s="19">
        <f>IF(A46="","",SUMIFS($E$5:$E$54,$T$5:$T$54,"&lt;="&amp;T46))</f>
        <v/>
      </c>
      <c r="V46" s="19">
        <f>IF(A46="","",IF(U46&lt;=$E$2,"In","Over capacity"))</f>
        <v/>
      </c>
      <c r="W46">
        <f>IF(A46="","",IF(G46="Yes",1000,0)+R46-ROW()/100000)</f>
        <v/>
      </c>
    </row>
    <row r="47">
      <c r="A47" s="16" t="n"/>
      <c r="B47" s="16" t="n"/>
      <c r="C47" s="16" t="n"/>
      <c r="D47" s="10" t="n"/>
      <c r="E47" s="17" t="n"/>
      <c r="F47" s="18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  <c r="P47" s="10" t="n"/>
      <c r="Q47" s="10" t="n"/>
      <c r="R47" s="19">
        <f>IF(A47="","",IF(SUM($H$3:$Q$3)=0,0,ROUND(SUMPRODUCT(H47:Q47,$H$3:$Q$3)/(4*SUM($H$3:$Q$3))*100,0)))</f>
        <v/>
      </c>
      <c r="S47" s="19">
        <f>IF(OR(A47="",N(E47)=0),"",ROUND(R47/E47,1))</f>
        <v/>
      </c>
      <c r="T47" s="19">
        <f>IF(A47="","",COUNTIF($W$5:$W$54,"&gt;"&amp;W47)+1)</f>
        <v/>
      </c>
      <c r="U47" s="19">
        <f>IF(A47="","",SUMIFS($E$5:$E$54,$T$5:$T$54,"&lt;="&amp;T47))</f>
        <v/>
      </c>
      <c r="V47" s="19">
        <f>IF(A47="","",IF(U47&lt;=$E$2,"In","Over capacity"))</f>
        <v/>
      </c>
      <c r="W47">
        <f>IF(A47="","",IF(G47="Yes",1000,0)+R47-ROW()/100000)</f>
        <v/>
      </c>
    </row>
    <row r="48">
      <c r="A48" s="16" t="n"/>
      <c r="B48" s="16" t="n"/>
      <c r="C48" s="16" t="n"/>
      <c r="D48" s="10" t="n"/>
      <c r="E48" s="17" t="n"/>
      <c r="F48" s="18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  <c r="P48" s="10" t="n"/>
      <c r="Q48" s="10" t="n"/>
      <c r="R48" s="19">
        <f>IF(A48="","",IF(SUM($H$3:$Q$3)=0,0,ROUND(SUMPRODUCT(H48:Q48,$H$3:$Q$3)/(4*SUM($H$3:$Q$3))*100,0)))</f>
        <v/>
      </c>
      <c r="S48" s="19">
        <f>IF(OR(A48="",N(E48)=0),"",ROUND(R48/E48,1))</f>
        <v/>
      </c>
      <c r="T48" s="19">
        <f>IF(A48="","",COUNTIF($W$5:$W$54,"&gt;"&amp;W48)+1)</f>
        <v/>
      </c>
      <c r="U48" s="19">
        <f>IF(A48="","",SUMIFS($E$5:$E$54,$T$5:$T$54,"&lt;="&amp;T48))</f>
        <v/>
      </c>
      <c r="V48" s="19">
        <f>IF(A48="","",IF(U48&lt;=$E$2,"In","Over capacity"))</f>
        <v/>
      </c>
      <c r="W48">
        <f>IF(A48="","",IF(G48="Yes",1000,0)+R48-ROW()/100000)</f>
        <v/>
      </c>
    </row>
    <row r="49">
      <c r="A49" s="16" t="n"/>
      <c r="B49" s="16" t="n"/>
      <c r="C49" s="16" t="n"/>
      <c r="D49" s="10" t="n"/>
      <c r="E49" s="17" t="n"/>
      <c r="F49" s="18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  <c r="P49" s="10" t="n"/>
      <c r="Q49" s="10" t="n"/>
      <c r="R49" s="19">
        <f>IF(A49="","",IF(SUM($H$3:$Q$3)=0,0,ROUND(SUMPRODUCT(H49:Q49,$H$3:$Q$3)/(4*SUM($H$3:$Q$3))*100,0)))</f>
        <v/>
      </c>
      <c r="S49" s="19">
        <f>IF(OR(A49="",N(E49)=0),"",ROUND(R49/E49,1))</f>
        <v/>
      </c>
      <c r="T49" s="19">
        <f>IF(A49="","",COUNTIF($W$5:$W$54,"&gt;"&amp;W49)+1)</f>
        <v/>
      </c>
      <c r="U49" s="19">
        <f>IF(A49="","",SUMIFS($E$5:$E$54,$T$5:$T$54,"&lt;="&amp;T49))</f>
        <v/>
      </c>
      <c r="V49" s="19">
        <f>IF(A49="","",IF(U49&lt;=$E$2,"In","Over capacity"))</f>
        <v/>
      </c>
      <c r="W49">
        <f>IF(A49="","",IF(G49="Yes",1000,0)+R49-ROW()/100000)</f>
        <v/>
      </c>
    </row>
    <row r="50">
      <c r="A50" s="16" t="n"/>
      <c r="B50" s="16" t="n"/>
      <c r="C50" s="16" t="n"/>
      <c r="D50" s="10" t="n"/>
      <c r="E50" s="17" t="n"/>
      <c r="F50" s="18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0" t="n"/>
      <c r="Q50" s="10" t="n"/>
      <c r="R50" s="19">
        <f>IF(A50="","",IF(SUM($H$3:$Q$3)=0,0,ROUND(SUMPRODUCT(H50:Q50,$H$3:$Q$3)/(4*SUM($H$3:$Q$3))*100,0)))</f>
        <v/>
      </c>
      <c r="S50" s="19">
        <f>IF(OR(A50="",N(E50)=0),"",ROUND(R50/E50,1))</f>
        <v/>
      </c>
      <c r="T50" s="19">
        <f>IF(A50="","",COUNTIF($W$5:$W$54,"&gt;"&amp;W50)+1)</f>
        <v/>
      </c>
      <c r="U50" s="19">
        <f>IF(A50="","",SUMIFS($E$5:$E$54,$T$5:$T$54,"&lt;="&amp;T50))</f>
        <v/>
      </c>
      <c r="V50" s="19">
        <f>IF(A50="","",IF(U50&lt;=$E$2,"In","Over capacity"))</f>
        <v/>
      </c>
      <c r="W50">
        <f>IF(A50="","",IF(G50="Yes",1000,0)+R50-ROW()/100000)</f>
        <v/>
      </c>
    </row>
    <row r="51">
      <c r="A51" s="16" t="n"/>
      <c r="B51" s="16" t="n"/>
      <c r="C51" s="16" t="n"/>
      <c r="D51" s="10" t="n"/>
      <c r="E51" s="17" t="n"/>
      <c r="F51" s="18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  <c r="P51" s="10" t="n"/>
      <c r="Q51" s="10" t="n"/>
      <c r="R51" s="19">
        <f>IF(A51="","",IF(SUM($H$3:$Q$3)=0,0,ROUND(SUMPRODUCT(H51:Q51,$H$3:$Q$3)/(4*SUM($H$3:$Q$3))*100,0)))</f>
        <v/>
      </c>
      <c r="S51" s="19">
        <f>IF(OR(A51="",N(E51)=0),"",ROUND(R51/E51,1))</f>
        <v/>
      </c>
      <c r="T51" s="19">
        <f>IF(A51="","",COUNTIF($W$5:$W$54,"&gt;"&amp;W51)+1)</f>
        <v/>
      </c>
      <c r="U51" s="19">
        <f>IF(A51="","",SUMIFS($E$5:$E$54,$T$5:$T$54,"&lt;="&amp;T51))</f>
        <v/>
      </c>
      <c r="V51" s="19">
        <f>IF(A51="","",IF(U51&lt;=$E$2,"In","Over capacity"))</f>
        <v/>
      </c>
      <c r="W51">
        <f>IF(A51="","",IF(G51="Yes",1000,0)+R51-ROW()/100000)</f>
        <v/>
      </c>
    </row>
    <row r="52">
      <c r="A52" s="16" t="n"/>
      <c r="B52" s="16" t="n"/>
      <c r="C52" s="16" t="n"/>
      <c r="D52" s="10" t="n"/>
      <c r="E52" s="17" t="n"/>
      <c r="F52" s="18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 t="n"/>
      <c r="P52" s="10" t="n"/>
      <c r="Q52" s="10" t="n"/>
      <c r="R52" s="19">
        <f>IF(A52="","",IF(SUM($H$3:$Q$3)=0,0,ROUND(SUMPRODUCT(H52:Q52,$H$3:$Q$3)/(4*SUM($H$3:$Q$3))*100,0)))</f>
        <v/>
      </c>
      <c r="S52" s="19">
        <f>IF(OR(A52="",N(E52)=0),"",ROUND(R52/E52,1))</f>
        <v/>
      </c>
      <c r="T52" s="19">
        <f>IF(A52="","",COUNTIF($W$5:$W$54,"&gt;"&amp;W52)+1)</f>
        <v/>
      </c>
      <c r="U52" s="19">
        <f>IF(A52="","",SUMIFS($E$5:$E$54,$T$5:$T$54,"&lt;="&amp;T52))</f>
        <v/>
      </c>
      <c r="V52" s="19">
        <f>IF(A52="","",IF(U52&lt;=$E$2,"In","Over capacity"))</f>
        <v/>
      </c>
      <c r="W52">
        <f>IF(A52="","",IF(G52="Yes",1000,0)+R52-ROW()/100000)</f>
        <v/>
      </c>
    </row>
    <row r="53">
      <c r="A53" s="16" t="n"/>
      <c r="B53" s="16" t="n"/>
      <c r="C53" s="16" t="n"/>
      <c r="D53" s="10" t="n"/>
      <c r="E53" s="17" t="n"/>
      <c r="F53" s="18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 t="n"/>
      <c r="P53" s="10" t="n"/>
      <c r="Q53" s="10" t="n"/>
      <c r="R53" s="19">
        <f>IF(A53="","",IF(SUM($H$3:$Q$3)=0,0,ROUND(SUMPRODUCT(H53:Q53,$H$3:$Q$3)/(4*SUM($H$3:$Q$3))*100,0)))</f>
        <v/>
      </c>
      <c r="S53" s="19">
        <f>IF(OR(A53="",N(E53)=0),"",ROUND(R53/E53,1))</f>
        <v/>
      </c>
      <c r="T53" s="19">
        <f>IF(A53="","",COUNTIF($W$5:$W$54,"&gt;"&amp;W53)+1)</f>
        <v/>
      </c>
      <c r="U53" s="19">
        <f>IF(A53="","",SUMIFS($E$5:$E$54,$T$5:$T$54,"&lt;="&amp;T53))</f>
        <v/>
      </c>
      <c r="V53" s="19">
        <f>IF(A53="","",IF(U53&lt;=$E$2,"In","Over capacity"))</f>
        <v/>
      </c>
      <c r="W53">
        <f>IF(A53="","",IF(G53="Yes",1000,0)+R53-ROW()/100000)</f>
        <v/>
      </c>
    </row>
    <row r="54">
      <c r="A54" s="16" t="n"/>
      <c r="B54" s="16" t="n"/>
      <c r="C54" s="16" t="n"/>
      <c r="D54" s="10" t="n"/>
      <c r="E54" s="17" t="n"/>
      <c r="F54" s="18" t="n"/>
      <c r="G54" s="10" t="n"/>
      <c r="H54" s="10" t="n"/>
      <c r="I54" s="10" t="n"/>
      <c r="J54" s="10" t="n"/>
      <c r="K54" s="10" t="n"/>
      <c r="L54" s="10" t="n"/>
      <c r="M54" s="10" t="n"/>
      <c r="N54" s="10" t="n"/>
      <c r="O54" s="10" t="n"/>
      <c r="P54" s="10" t="n"/>
      <c r="Q54" s="10" t="n"/>
      <c r="R54" s="19">
        <f>IF(A54="","",IF(SUM($H$3:$Q$3)=0,0,ROUND(SUMPRODUCT(H54:Q54,$H$3:$Q$3)/(4*SUM($H$3:$Q$3))*100,0)))</f>
        <v/>
      </c>
      <c r="S54" s="19">
        <f>IF(OR(A54="",N(E54)=0),"",ROUND(R54/E54,1))</f>
        <v/>
      </c>
      <c r="T54" s="19">
        <f>IF(A54="","",COUNTIF($W$5:$W$54,"&gt;"&amp;W54)+1)</f>
        <v/>
      </c>
      <c r="U54" s="19">
        <f>IF(A54="","",SUMIFS($E$5:$E$54,$T$5:$T$54,"&lt;="&amp;T54))</f>
        <v/>
      </c>
      <c r="V54" s="19">
        <f>IF(A54="","",IF(U54&lt;=$E$2,"In","Over capacity"))</f>
        <v/>
      </c>
      <c r="W54">
        <f>IF(A54="","",IF(G54="Yes",1000,0)+R54-ROW()/100000)</f>
        <v/>
      </c>
    </row>
  </sheetData>
  <conditionalFormatting sqref="V5:V54">
    <cfRule type="cellIs" priority="1" operator="equal" dxfId="0">
      <formula>"In"</formula>
    </cfRule>
    <cfRule type="cellIs" priority="2" operator="equal" dxfId="1">
      <formula>"Over capacity"</formula>
    </cfRule>
  </conditionalFormatting>
  <conditionalFormatting sqref="R5:R54">
    <cfRule type="dataBar" priority="3">
      <dataBar>
        <cfvo type="num" val="0"/>
        <cfvo type="num" val="100"/>
        <color rgb="007FC8A4"/>
      </dataBar>
    </cfRule>
  </conditionalFormatting>
  <dataValidations count="4">
    <dataValidation sqref="D5:D54" showDropDown="0" showInputMessage="0" showErrorMessage="0" allowBlank="1" type="list">
      <formula1>"XS,S,M,L,XL"</formula1>
    </dataValidation>
    <dataValidation sqref="G5:G54" showDropDown="0" showInputMessage="0" showErrorMessage="0" allowBlank="1" type="list">
      <formula1>"Yes,No"</formula1>
    </dataValidation>
    <dataValidation sqref="H5:Q54" showDropDown="0" showInputMessage="0" showErrorMessage="0" allowBlank="1" errorTitle="Rating" error="Rate 0 to 4: see the scale on Start here." type="whole" operator="between">
      <formula1>0</formula1>
      <formula2>4</formula2>
    </dataValidation>
    <dataValidation sqref="E5:F54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PrioriFlow</dc:creator>
  <dc:title>Portfolio prioritisation template</dc:title>
  <dcterms:created xsi:type="dcterms:W3CDTF">2026-10-20T09:46:22Z</dcterms:created>
  <dcterms:modified xsi:type="dcterms:W3CDTF">2026-10-20T09:46:22Z</dcterms:modified>
</cp:coreProperties>
</file>